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BH0000\Downloads\"/>
    </mc:Choice>
  </mc:AlternateContent>
  <xr:revisionPtr revIDLastSave="0" documentId="8_{813D53C1-F454-4FFE-9F62-D385CEFBF55B}" xr6:coauthVersionLast="47" xr6:coauthVersionMax="47" xr10:uidLastSave="{00000000-0000-0000-0000-000000000000}"/>
  <bookViews>
    <workbookView xWindow="28680" yWindow="-120" windowWidth="29040" windowHeight="15840" activeTab="3" xr2:uid="{00000000-000D-0000-FFFF-FFFF00000000}"/>
  </bookViews>
  <sheets>
    <sheet name="Índice" sheetId="34" r:id="rId1"/>
    <sheet name="Introducción" sheetId="1" r:id="rId2"/>
    <sheet name="Información Cliente" sheetId="4" r:id="rId3"/>
    <sheet name="Índice de Capacidad EbA" sheetId="2" r:id="rId4"/>
    <sheet name="Medidas (MEbA)" sheetId="35" r:id="rId5"/>
    <sheet name="Medidas EbA" sheetId="3" state="hidden" r:id="rId6"/>
    <sheet name="Resultado EbA" sheetId="33" r:id="rId7"/>
    <sheet name="Abonos Orgánicos" sheetId="5" r:id="rId8"/>
    <sheet name="Agricultura Orgánica" sheetId="6" r:id="rId9"/>
    <sheet name="Apicultura" sheetId="7" r:id="rId10"/>
    <sheet name="Biodigestor" sheetId="10" r:id="rId11"/>
    <sheet name="Banco de Semillas" sheetId="8" r:id="rId12"/>
    <sheet name="Barrera Rompe-Vientos" sheetId="9" r:id="rId13"/>
    <sheet name="Deshidratadores Solares" sheetId="11" r:id="rId14"/>
    <sheet name="Diversificación de Cultivos" sheetId="12" r:id="rId15"/>
    <sheet name="Ecoturismo" sheetId="13" r:id="rId16"/>
    <sheet name="Estufas Eficientes" sheetId="14" r:id="rId17"/>
    <sheet name="Hidroponía Solar" sheetId="15" r:id="rId18"/>
    <sheet name="Huertas Familiares" sheetId="16" r:id="rId19"/>
    <sheet name="Invernadero" sheetId="17" r:id="rId20"/>
    <sheet name="Lombricomposta" sheetId="18" r:id="rId21"/>
    <sheet name="Manejo Integrado de Nutrientes" sheetId="19" r:id="rId22"/>
    <sheet name="Manejo Integrado de Plagas" sheetId="20" r:id="rId23"/>
    <sheet name="Piscicultura" sheetId="21" r:id="rId24"/>
    <sheet name="Presa Filtrante" sheetId="22" r:id="rId25"/>
    <sheet name="Reservorio Agua Lluvia" sheetId="23" r:id="rId26"/>
    <sheet name="Riego Eficiente" sheetId="24" r:id="rId27"/>
    <sheet name="Rotación de Cultivos" sheetId="25" r:id="rId28"/>
    <sheet name="Sistema Silvoagricola" sheetId="26" r:id="rId29"/>
    <sheet name="Sistema Silvopastoril" sheetId="27" r:id="rId30"/>
    <sheet name="Sombra Natural" sheetId="28" r:id="rId31"/>
    <sheet name="Terrazas Agricolas" sheetId="29" r:id="rId32"/>
    <sheet name="Vivero Mixto" sheetId="30" r:id="rId33"/>
    <sheet name="Zanjas Bordo" sheetId="31" r:id="rId34"/>
    <sheet name="Otras medidas EbA" sheetId="32"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0" i="2" l="1"/>
  <c r="AC88" i="2"/>
  <c r="AC86" i="2"/>
  <c r="AC83" i="2"/>
  <c r="AC81" i="2"/>
  <c r="AC79" i="2"/>
  <c r="N19" i="6"/>
  <c r="P12" i="30"/>
  <c r="N12" i="18"/>
  <c r="M12" i="12"/>
  <c r="M12" i="11"/>
  <c r="M12" i="8"/>
  <c r="N12" i="6"/>
  <c r="N38" i="33"/>
  <c r="N37" i="33"/>
  <c r="N36" i="33"/>
  <c r="N35" i="33"/>
  <c r="N34" i="33"/>
  <c r="N33" i="33"/>
  <c r="N32" i="33"/>
  <c r="N31" i="33"/>
  <c r="N30" i="33"/>
  <c r="N29" i="33"/>
  <c r="N28" i="33"/>
  <c r="N27" i="33"/>
  <c r="N26" i="33"/>
  <c r="N25" i="33"/>
  <c r="N24" i="33"/>
  <c r="N23" i="33"/>
  <c r="N22" i="33"/>
  <c r="N21" i="33"/>
  <c r="N20" i="33"/>
  <c r="N19" i="33"/>
  <c r="N18" i="33"/>
  <c r="N17" i="33"/>
  <c r="N16" i="33"/>
  <c r="N15" i="33"/>
  <c r="N14" i="33"/>
  <c r="N13" i="33"/>
  <c r="N12" i="33"/>
  <c r="N11" i="33"/>
  <c r="P17" i="32"/>
  <c r="P16" i="32"/>
  <c r="P15" i="32"/>
  <c r="P14" i="32"/>
  <c r="P12" i="32"/>
  <c r="P17" i="31"/>
  <c r="P16" i="31"/>
  <c r="P15" i="31"/>
  <c r="P14" i="31"/>
  <c r="P12" i="31"/>
  <c r="P18" i="30"/>
  <c r="P17" i="30"/>
  <c r="P15" i="30"/>
  <c r="P14" i="30"/>
  <c r="P17" i="29"/>
  <c r="P16" i="29"/>
  <c r="P15" i="29"/>
  <c r="P14" i="29"/>
  <c r="P12" i="29"/>
  <c r="M16" i="28"/>
  <c r="M15" i="28"/>
  <c r="M14" i="28"/>
  <c r="M12" i="28"/>
  <c r="P17" i="27"/>
  <c r="P16" i="27"/>
  <c r="P15" i="27"/>
  <c r="P14" i="27"/>
  <c r="P12" i="27"/>
  <c r="P17" i="26"/>
  <c r="P16" i="26"/>
  <c r="P15" i="26"/>
  <c r="P14" i="26"/>
  <c r="P12" i="26"/>
  <c r="P16" i="25"/>
  <c r="P15" i="25"/>
  <c r="P14" i="25"/>
  <c r="P13" i="25"/>
  <c r="P12" i="25"/>
  <c r="P17" i="24"/>
  <c r="P16" i="24"/>
  <c r="P15" i="24"/>
  <c r="P14" i="24"/>
  <c r="P12" i="24"/>
  <c r="P17" i="23"/>
  <c r="P16" i="23"/>
  <c r="P15" i="23"/>
  <c r="P14" i="23"/>
  <c r="P12" i="23"/>
  <c r="P17" i="22"/>
  <c r="P16" i="22"/>
  <c r="P15" i="22"/>
  <c r="P14" i="22"/>
  <c r="P12" i="22"/>
  <c r="P17" i="21"/>
  <c r="P16" i="21"/>
  <c r="P15" i="21"/>
  <c r="P14" i="21"/>
  <c r="P12" i="21"/>
  <c r="P16" i="20"/>
  <c r="P15" i="20"/>
  <c r="P14" i="20"/>
  <c r="P12" i="20"/>
  <c r="P18" i="19"/>
  <c r="P17" i="19"/>
  <c r="P15" i="19"/>
  <c r="P14" i="19"/>
  <c r="P12" i="19"/>
  <c r="N16" i="18"/>
  <c r="N15" i="18"/>
  <c r="N14" i="18"/>
  <c r="P18" i="17"/>
  <c r="P17" i="17"/>
  <c r="P15" i="17"/>
  <c r="P14" i="17"/>
  <c r="P12" i="17"/>
  <c r="P18" i="16"/>
  <c r="P17" i="16"/>
  <c r="P15" i="16"/>
  <c r="P14" i="16"/>
  <c r="P12" i="16"/>
  <c r="P17" i="15"/>
  <c r="P16" i="15"/>
  <c r="P15" i="15"/>
  <c r="P14" i="15"/>
  <c r="P12" i="15"/>
  <c r="M17" i="14"/>
  <c r="M16" i="14"/>
  <c r="M15" i="14"/>
  <c r="M14" i="14"/>
  <c r="M12" i="14"/>
  <c r="M17" i="13"/>
  <c r="M16" i="13"/>
  <c r="M15" i="13"/>
  <c r="M14" i="13"/>
  <c r="M12" i="13"/>
  <c r="M16" i="12"/>
  <c r="M15" i="12"/>
  <c r="M14" i="12"/>
  <c r="M16" i="11"/>
  <c r="M15" i="11"/>
  <c r="M14" i="11"/>
  <c r="M17" i="10"/>
  <c r="M16" i="10"/>
  <c r="M15" i="10"/>
  <c r="M14" i="10"/>
  <c r="M12" i="10"/>
  <c r="M15" i="9"/>
  <c r="M14" i="9"/>
  <c r="M13" i="9"/>
  <c r="M12" i="9"/>
  <c r="M16" i="8"/>
  <c r="M15" i="8"/>
  <c r="M14" i="8"/>
  <c r="M18" i="7"/>
  <c r="M16" i="7"/>
  <c r="M15" i="7"/>
  <c r="M14" i="7"/>
  <c r="M12" i="7"/>
  <c r="N17" i="6"/>
  <c r="N15" i="6"/>
  <c r="N14" i="6"/>
  <c r="N17" i="5"/>
  <c r="N16" i="5"/>
  <c r="N15" i="5"/>
  <c r="N14" i="5"/>
  <c r="N12" i="5"/>
  <c r="AG20" i="2"/>
  <c r="AC99" i="2"/>
  <c r="AC97" i="2"/>
  <c r="AC95" i="2"/>
  <c r="AC93" i="2"/>
  <c r="AC77" i="2"/>
  <c r="AC75" i="2"/>
  <c r="AC73" i="2"/>
  <c r="AC71" i="2"/>
  <c r="AC69" i="2"/>
  <c r="AC67" i="2"/>
  <c r="AC65" i="2"/>
  <c r="AC63" i="2"/>
  <c r="AC61" i="2"/>
  <c r="AC59" i="2"/>
  <c r="AC57" i="2"/>
  <c r="AC55" i="2"/>
  <c r="AC53" i="2"/>
  <c r="AC51" i="2"/>
  <c r="AC49" i="2"/>
  <c r="AC47" i="2"/>
  <c r="AC45" i="2"/>
  <c r="AC43" i="2"/>
  <c r="AC41" i="2"/>
  <c r="AC39" i="2"/>
  <c r="AD40" i="2" s="1"/>
  <c r="AF40" i="2" s="1"/>
  <c r="AC37" i="2"/>
  <c r="AC35" i="2"/>
  <c r="AC33" i="2"/>
  <c r="AC31" i="2"/>
  <c r="AC29" i="2"/>
  <c r="AC27" i="2"/>
  <c r="AC25" i="2"/>
  <c r="AD26" i="2" s="1"/>
  <c r="AF26" i="2" s="1"/>
  <c r="AC23" i="2"/>
  <c r="AC21" i="2"/>
  <c r="AD100" i="2" l="1"/>
  <c r="AF100" i="2" s="1"/>
  <c r="P18" i="32"/>
  <c r="P18" i="31"/>
  <c r="E37" i="33" s="1"/>
  <c r="P18" i="29"/>
  <c r="E35" i="33" s="1"/>
  <c r="M17" i="28"/>
  <c r="P18" i="27"/>
  <c r="E33" i="33" s="1"/>
  <c r="P17" i="25"/>
  <c r="P18" i="24"/>
  <c r="P18" i="23"/>
  <c r="P18" i="22"/>
  <c r="P18" i="21"/>
  <c r="E27" i="33" s="1"/>
  <c r="P17" i="20"/>
  <c r="P19" i="19"/>
  <c r="N17" i="18"/>
  <c r="P19" i="17"/>
  <c r="P19" i="16"/>
  <c r="E22" i="33" s="1"/>
  <c r="P18" i="15"/>
  <c r="M18" i="13"/>
  <c r="E19" i="33" s="1"/>
  <c r="M17" i="12"/>
  <c r="M17" i="11"/>
  <c r="M18" i="10"/>
  <c r="M16" i="9"/>
  <c r="N20" i="6"/>
  <c r="E12" i="33" s="1"/>
  <c r="G12" i="33" s="1"/>
  <c r="M19" i="7"/>
  <c r="E13" i="33" s="1"/>
  <c r="P19" i="30"/>
  <c r="M17" i="8"/>
  <c r="P18" i="26"/>
  <c r="N39" i="33"/>
  <c r="N18" i="5"/>
  <c r="M18" i="14"/>
  <c r="AD30" i="2"/>
  <c r="AF30" i="2" s="1"/>
  <c r="AD91" i="2"/>
  <c r="AF91" i="2" s="1"/>
  <c r="AD84" i="2"/>
  <c r="AD72" i="2"/>
  <c r="AF72" i="2" s="1"/>
  <c r="AD66" i="2"/>
  <c r="AF66" i="2" s="1"/>
  <c r="AD46" i="2"/>
  <c r="AF46" i="2" s="1"/>
  <c r="AD38" i="2"/>
  <c r="AF38" i="2" s="1"/>
  <c r="AD52" i="2"/>
  <c r="AF52" i="2" s="1"/>
  <c r="AD60" i="2"/>
  <c r="AF60" i="2" s="1"/>
  <c r="AD78" i="2"/>
  <c r="AF78" i="2" s="1"/>
  <c r="AD24" i="2"/>
  <c r="AF24" i="2" s="1"/>
  <c r="E31" i="33" l="1"/>
  <c r="K31" i="33" s="1"/>
  <c r="E38" i="33"/>
  <c r="G38" i="33" s="1"/>
  <c r="E36" i="33"/>
  <c r="G36" i="33" s="1"/>
  <c r="E34" i="33"/>
  <c r="K34" i="33" s="1"/>
  <c r="E32" i="33"/>
  <c r="K32" i="33" s="1"/>
  <c r="E30" i="33"/>
  <c r="K30" i="33" s="1"/>
  <c r="E28" i="33"/>
  <c r="K28" i="33" s="1"/>
  <c r="E26" i="33"/>
  <c r="K26" i="33" s="1"/>
  <c r="E25" i="33"/>
  <c r="G25" i="33" s="1"/>
  <c r="E24" i="33"/>
  <c r="K24" i="33" s="1"/>
  <c r="E23" i="33"/>
  <c r="G23" i="33" s="1"/>
  <c r="E21" i="33"/>
  <c r="K21" i="33" s="1"/>
  <c r="E20" i="33"/>
  <c r="G20" i="33" s="1"/>
  <c r="E18" i="33"/>
  <c r="G18" i="33" s="1"/>
  <c r="K12" i="33"/>
  <c r="E29" i="33"/>
  <c r="K29" i="33" s="1"/>
  <c r="E11" i="33"/>
  <c r="G11" i="33" s="1"/>
  <c r="E17" i="33"/>
  <c r="G17" i="33" s="1"/>
  <c r="E16" i="33"/>
  <c r="G16" i="33" s="1"/>
  <c r="E15" i="33"/>
  <c r="G15" i="33" s="1"/>
  <c r="E14" i="33"/>
  <c r="G14" i="33" s="1"/>
  <c r="K37" i="33"/>
  <c r="G37" i="33"/>
  <c r="K35" i="33"/>
  <c r="G35" i="33"/>
  <c r="G33" i="33"/>
  <c r="K33" i="33"/>
  <c r="G27" i="33"/>
  <c r="K27" i="33"/>
  <c r="G22" i="33"/>
  <c r="K22" i="33"/>
  <c r="K19" i="33"/>
  <c r="G19" i="33"/>
  <c r="K13" i="33"/>
  <c r="G13" i="33"/>
  <c r="AF92" i="2"/>
  <c r="AF85" i="2"/>
  <c r="AF84" i="2"/>
  <c r="L102" i="2" s="1"/>
  <c r="K38" i="33" l="1"/>
  <c r="G31" i="33"/>
  <c r="G30" i="33"/>
  <c r="G28" i="33"/>
  <c r="G26" i="33"/>
  <c r="K36" i="33"/>
  <c r="G34" i="33"/>
  <c r="G32" i="33"/>
  <c r="K25" i="33"/>
  <c r="G24" i="33"/>
  <c r="K23" i="33"/>
  <c r="G21" i="33"/>
  <c r="K20" i="33"/>
  <c r="K18" i="33"/>
  <c r="G29" i="33"/>
  <c r="K11" i="33"/>
  <c r="K17" i="33"/>
  <c r="K16" i="33"/>
  <c r="K15" i="33"/>
  <c r="K14" i="33"/>
  <c r="E9" i="33"/>
  <c r="G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Ángela María Rojas Sánchez</author>
  </authors>
  <commentList>
    <comment ref="F12" authorId="0" shapeId="0" xr:uid="{00000000-0006-0000-0800-000001000000}">
      <text>
        <r>
          <rPr>
            <sz val="9"/>
            <color indexed="81"/>
            <rFont val="Tahoma"/>
            <family val="2"/>
          </rPr>
          <t>Arbusto de corteza parda y escamosa, ramas erectas, hojas perennes y alternas, flores muy pequeñas, de color amarillento a rojo oscuro y fruto en drupa esférica primero roja y luego negra; puede alcanzar hasta 3 m de altura</t>
        </r>
      </text>
    </comment>
  </commentList>
</comments>
</file>

<file path=xl/sharedStrings.xml><?xml version="1.0" encoding="utf-8"?>
<sst xmlns="http://schemas.openxmlformats.org/spreadsheetml/2006/main" count="2444" uniqueCount="887">
  <si>
    <t>VERIFICACIÓN</t>
  </si>
  <si>
    <t>HERRAMIENTA DE VERIFICACIÓN MEbA</t>
  </si>
  <si>
    <t xml:space="preserve">El formato que se presenta a continuación describe los lineamientos necesarios para llevar a cabo la verificación de medidas EbA financiadas a través de las microfinancieras. Para Bancóldex, está herramienta le permite llevar a cabo el monitoreo y seguimiento de los créditos que han sido destinados a la implementación y cumplimiento de los criterios MEbA y registrada por el intermediario financiero (IMF).
La herramienta de verificación EbA consiste de 5 preguntas u observaciones por medida, las cuales permiten validar su estado en cuanto a: i) Elementos del sistema; ii) Operación; iii) Eficiencia; iv) Implementación adecuada; y v) Capacitación. De acuerdo a las respuestas otrogadas por el cliente a cada pregunta, se asignará un valor entre 0 y 5. Se considera que una medida EbA ha sido exitosamente implementada si el promedio del total obtenido es 3.
La herramienta no verifica si la medida corresponde o no a un proceso de adaptación basada en ecosistemas. Por el contrario verifica si la implementación realizada cumple con los requisitos mínimos para su correcto funcionamiento y que el destino del crédito pueda categorizarse como satisfactorio como una medida EbA. 
La verificación de las medidas debe ser llevada a cabo como parte del proceso de control y seguimiento de crédito MEbA, una vez se ha desembolsado el financiamiento de una medida de adaptación y pasado el tiempo prudencial para que el cliente la haya implementado. De igual manera, esta herramienta le permitirá a las microfinancieras realizar el monitoreo de cartera y seguimiento del portafolio de crédito dirigido al mejoramiento de la resiliencia y productividad de varias unidades productivas agropecuarias. 
</t>
  </si>
  <si>
    <t>OBJETIVO DEL MONITOREO</t>
  </si>
  <si>
    <t>El objetivo de la herramienta está dado por:
1. Validar la calidad del plan de inversion manifestado por un productor.
2. Verificar el grado de cumplimiento de los estándares de la implementación de medidas de adaptación, por parte de los productores.
3. Evaluar los requerimientos de asistencia técnica del cliente.
4. Medir el impacto del financiamiento de adaptación basada en ecosistemas que la microfinanciera está logrando (teniendo en cuenta los resultados de la verificación y la medición del indice de capacidad EbA).
5. Apoyar la gestión y el monitoreo del portafolio de inversiones en actividades agropecuarias .</t>
  </si>
  <si>
    <t>LINEAMIENTOS DE USO</t>
  </si>
  <si>
    <t xml:space="preserve">A continuación, se describen los criterios de evaluación sobre la unidad productiva y las prácticas culturales del cliente.
- Dependiendo de cada medida EbA y teniendo en cuenta las observaciones o respuestas que entrega el cliente al evaluador, la herramienta asigna un puntanje a cada respuesta entre 0 y 5. 
- El valor de corte es 3; es decir, el valor mínimo para que el parámetro en evaluación sea considerado satisfactorio.
- Los criterios que conforman la verificación de la inversión deben reflejar datos verases y fiables, ya que cualquier variación o interpretación subjetiva de los mismos derivará el resultado y podrá presentarse a una interpretación inadeacuada de la situación del productor y su unidad productiva. </t>
  </si>
  <si>
    <t>APLICACIÓN DE RESULTADOS</t>
  </si>
  <si>
    <t xml:space="preserve">La verificación y validación de las inversiones y la implementación de las medidas EbA por parte del cliente, le permitirá a las microfinancieras considerar al beneficiario final de menor riesgo  con respecto a otros productores que no hayan invertido en EbA. 
La clave de la verificación radica en validar lo adecuada que ha sido la implementación y e beneficio que sistemáticamente va a traer al cliente. 
La herramienta de verificación EbA evalua específicamente las medidas EbA financiadas por las microfinancieras, las cuales deben cumplir con los requisitos mínimos de su correcta implementación. Esta herramienta también le permite a las microfinancieras corroborar si estan cataogando de forma adecuada los créditos EbA.
Finalmente, le permite al beneficiario final una herramienta de orientación para identificar sus necesidades de adaptación y la potencial disminución de riesgo que conlleva impementar medidas EbA. El resultado de esta verificación puede identificar necesidades de capacitación para mejorar sus prácticas cuturales o e financiamiento de medidas adicionales  para lograr su resiliencia a los efectos adversos del clima.
Se sugiere un control periódico de la calidad de implementación de operaciones EbA con el objetivo de analizar el grado de conocimiento y capacidad de los beneficiarios finales. </t>
  </si>
  <si>
    <t>METODOLOGÍA DE VERIFICACIÓN RECOMENDADA</t>
  </si>
  <si>
    <t>Paso</t>
  </si>
  <si>
    <t>Responsable</t>
  </si>
  <si>
    <t>Descripción</t>
  </si>
  <si>
    <t>Entregable</t>
  </si>
  <si>
    <t>Funcionario asignado al proceso</t>
  </si>
  <si>
    <t>Planificar la visita de verificación de medidas MEbA. Las visitas deben considerarse como parte de las actividades de campo.</t>
  </si>
  <si>
    <t>Rutero de visitas</t>
  </si>
  <si>
    <t>Visita al beneficiario final y establecer propósito de visita. El funcionario debe conocer cuál es a medida de adaptación que el beneficiario final ha manifestado en su plan de inversión.</t>
  </si>
  <si>
    <t>Formulario de verificación</t>
  </si>
  <si>
    <t>Entrevista al beneficiario final registando en el formulario las respuestas y las observaciones efectuadas. 
Verificar:
1. Elementos del sistema
2. Implementación de la medida
3. Operación
4. Eficiencia
5. Capacitación sobre la medida</t>
  </si>
  <si>
    <t xml:space="preserve">De regreso en la oficina el funcionario deberá registrar las respuestas y observaciones en la herramienta de verificación. Se requiere objetividad en las respuestas </t>
  </si>
  <si>
    <t>Formulario de verificación.
Concepto de verificación</t>
  </si>
  <si>
    <t>Analizar el puntaje de la medida obteniendo en la visita para categorizar la implementación como "no satisfactoria", "satisfactoria" o "sobresaliente" (Según criterios de categorización)</t>
  </si>
  <si>
    <t>Archivar resultado de la entrevista en la carpeta del cliente, como referencia de futuras visitas, en el expediente de crédito.</t>
  </si>
  <si>
    <t>ÍNDICE DE CAPACIDAD EbA</t>
  </si>
  <si>
    <t>HERRAMIENTA ÍNDICE DE CAPACIDAD EbA</t>
  </si>
  <si>
    <t>La capacidad de adaptación se define como la aptitud de un sistema para ajustarse al cambio climático (incluida la variabilidad climática y los cambios extremos) a fin de
moderar los daños potenciales, aprovechar las consecuencias positivas, o soportar las consecuencias negativas. Por lo tanto el índice de capacidad EbA evalúa el estado de la unidad productiva para poner en práctica los ajustes necesarios que hagan frente al cambio climático a través de un uso sustentable de la infraestructura natural (biodiversidad, ecosistemas y sus servicios). El uso constante y regular del índice proveerá datos confiables para la IMF sobre el progreso de un cliente, segmento de clientes o de su cartera en el proceso de adaptación bajo criterios de sustentabilidad ambiental.
La vulnerabilidad al cambio climático de los clientes de las IMFs se compone de tres aspectos: exposición (a riesgos climáticos), sensibilidad (de las actividades productivas) y capacidad adaptativa. Por ello, al combinar datos de exposición y sensibilidad con los resultados del índice se obtiene una estimación del perfil de riesgo de la unidad familiar. 
La utilización del índice, dentro del proceso crediticio, puede situarse antes del proceso de evaluación, en el marco de evaluación de crédito de la unidad productiva o en el proceso de seguimiento, para conocer el estado o progreso del cliente de la IMF en su capacidad de adaptarse al cambio climático de forma sustentable.</t>
  </si>
  <si>
    <t xml:space="preserve">Los lineamientos de uso del índice de capacidad EbA forman parte de la estrategia de medición de riesgo crediticio y ofrecen una perspectiva basada en el criterio de capacidad adaptativa de un productor agropecuario. Este índice refleja el nivel de riesgo individual de un cliente en las diferentes dimensiones analizadas y ofrece un puntaje como referencia en su grado de avance en el proceso de adaptación.
El índice de capacidad EbA, evalúa mediante 14 dimensiones, los criterios mínimos para estimar, a través de un valor de 0 a 5, el grado de aptitud de la unidad productiva para implementar la adaptación basada en ecosistemas. Las siguientes dimensiones son evaluadas a través de proxis (variables aproximadas) en una entrevista al productor: 
1. Las finanzas de la unidad familiar
2. La infraestructura para la producción
3. Servicios públicos en la finca
4. Cadena productiva
5. Asociatividad
6. La calidad del suelo
7. El manejo de nutrientes
8. El manejo de plagas y enfermedades
9. Gestión del agua
10. Gestión de ecosistemas
11. Gestión de residuos
12. Manejo de cultivos
13. Manejo de animales
14. Conocimiento EbA
Con base en las respuestas a las 39 preguntas que atienden las 14 dimensiones, la herramienta genera un valor entre 0 y 5 que provee la base para comparar el estado actual y la progresión de un cliente en su proceso de adaptación al cambio climático con base en ecosistemas. </t>
  </si>
  <si>
    <t>Planifica la visita de evaluación de capacidad EbA al Cliente
Nota/Punto de Control: La visita debe contemplarse como
parte de las actividades de campo.</t>
  </si>
  <si>
    <t>NA</t>
  </si>
  <si>
    <t>Visita al Cliente en su finca o parcela para efectuar las
observaciones . Durante la visita establece el propósito de la
entrevista.
Nota/Punto de Control: Ninguno</t>
  </si>
  <si>
    <t>Entrevista al Cliente, registrando en formulario (impreso o
digital) las respuestas y las observaciones efectuadas.
Nota/Punto de Control: Utiliza el catálogo de opciones de
respuesta para cada variable. Ejemplo: tipo de
Infraestructura</t>
  </si>
  <si>
    <t>Formulario de
capacidad
adaptativa</t>
  </si>
  <si>
    <r>
      <t xml:space="preserve">Interpreta el índice y lo incluye en el registro del cliente. Si la
entrevista se hizo durante la solicitud del crédito, el valor del
índice se incluirá en el reporte al comité de crédito. Si se
realizó posterior al otorgamiento del crédito o durante un
retanqueo se incluye en el archivo del cliente y se debe
analizar el comparativo del valor del índice en los diferentes
momentos.
Nota/Punto de Control: Utiliza la siguiente tabla para
determinar la capacidad Adaptativa del Cliente.
</t>
    </r>
    <r>
      <rPr>
        <b/>
        <sz val="11"/>
        <color theme="1"/>
        <rFont val="Calibri"/>
        <family val="2"/>
        <scheme val="minor"/>
      </rPr>
      <t xml:space="preserve">
Resultados de Capacidad EbA:
0.01 a 2.00 = Muy Baja
2.01 a 3.00 = Baja
3.01 a 4.00 = Media
4.01 a 5.00 = Alta</t>
    </r>
  </si>
  <si>
    <t xml:space="preserve">Archiva resultado de la entrevista, como referencia para
futuras visitas.
Nota/Punto de Control: Archiva resultado en Expediente de
crédito. </t>
  </si>
  <si>
    <t>Expediente de
Crédito</t>
  </si>
  <si>
    <t>FORMATO VERIFICACIÓN MEbA</t>
  </si>
  <si>
    <t>No. Formulario</t>
  </si>
  <si>
    <t>Nombre de la Microfinanciera</t>
  </si>
  <si>
    <t>NIT</t>
  </si>
  <si>
    <t>Nombre del Beneficiario Final</t>
  </si>
  <si>
    <t>Ubicación del Beneficiario Final</t>
  </si>
  <si>
    <t>Departamento (s)</t>
  </si>
  <si>
    <t>Municipio (s)</t>
  </si>
  <si>
    <t>Breve descripción del beneficiario final su predio y las medidas EbA a financiar</t>
  </si>
  <si>
    <t>Nombre de persona que elabora el formato</t>
  </si>
  <si>
    <t>Cargo</t>
  </si>
  <si>
    <t>Email</t>
  </si>
  <si>
    <t>Teléfono de contacto</t>
  </si>
  <si>
    <t>Firma:</t>
  </si>
  <si>
    <t>Fecha:</t>
  </si>
  <si>
    <t>RESULTADOS VERIFICACIÓN MEDIDAS MEbA</t>
  </si>
  <si>
    <t>Capacidad de Adaptación EbA</t>
  </si>
  <si>
    <t>Puntaje</t>
  </si>
  <si>
    <t>Concepto Entidad Financiera (MFI)</t>
  </si>
  <si>
    <t>Índice de Capacidad EbA</t>
  </si>
  <si>
    <t>Valores</t>
  </si>
  <si>
    <t>Criterio</t>
  </si>
  <si>
    <t>Riesgo</t>
  </si>
  <si>
    <t>CC</t>
  </si>
  <si>
    <t>Medidas EbA</t>
  </si>
  <si>
    <t>Monto Total COP  Financiado</t>
  </si>
  <si>
    <t>No Satisfactoria</t>
  </si>
  <si>
    <t>Riesgo Alto y Oportunidad de financiación</t>
  </si>
  <si>
    <t>Abonos Orgánicos</t>
  </si>
  <si>
    <t>Capacidad EbA Muy Baja</t>
  </si>
  <si>
    <t>Agricultura Orgánica</t>
  </si>
  <si>
    <t>Apicultura</t>
  </si>
  <si>
    <t>Banco de Semillas</t>
  </si>
  <si>
    <t>Barrera Rompe-Vientos</t>
  </si>
  <si>
    <t>Biodigestor</t>
  </si>
  <si>
    <t>Deshidratadores Solares</t>
  </si>
  <si>
    <t>Diversificación de Cultivos</t>
  </si>
  <si>
    <t>Ecoturismo</t>
  </si>
  <si>
    <t>Estufas Eficientes</t>
  </si>
  <si>
    <t>Hidroponía Solar</t>
  </si>
  <si>
    <t>Huertas Familiares</t>
  </si>
  <si>
    <t>Invernadero</t>
  </si>
  <si>
    <t>Lombricomposta</t>
  </si>
  <si>
    <t>Manejo Integrado de Nutrientes</t>
  </si>
  <si>
    <t>Manejo Integrado de Plagas</t>
  </si>
  <si>
    <t>Piscicultura</t>
  </si>
  <si>
    <t>Presas Filtrantes</t>
  </si>
  <si>
    <t>Reservorios de Agua Lluvia</t>
  </si>
  <si>
    <t xml:space="preserve">Riego Eficiente </t>
  </si>
  <si>
    <t>Rotación de Cultivos</t>
  </si>
  <si>
    <t>Capacidad EbA Baja</t>
  </si>
  <si>
    <t>Sistema Silvoagricola</t>
  </si>
  <si>
    <t>Sistema Silvopastoril</t>
  </si>
  <si>
    <t>Sombra Natural</t>
  </si>
  <si>
    <t>Terrazas Agricolas</t>
  </si>
  <si>
    <t>Vivero Mixto</t>
  </si>
  <si>
    <t>Zanjas Bordo</t>
  </si>
  <si>
    <t>Otras medidas EbA</t>
  </si>
  <si>
    <t>Total</t>
  </si>
  <si>
    <t>Satisfactoria</t>
  </si>
  <si>
    <t>Riesgo Moderado y Oportunidad de Financación</t>
  </si>
  <si>
    <t>Adaptación a cambio climático moderado, que cumple con los requerimientos mínimos EbA</t>
  </si>
  <si>
    <t>Capacidad Eba Moderada</t>
  </si>
  <si>
    <t>Sobresaliente</t>
  </si>
  <si>
    <t>Riesgo Bajo y Cumple satisfactoriamente con los requerimientos de la línea</t>
  </si>
  <si>
    <t>Alta adaptación a cambio climático por la implementación de medidas EbA</t>
  </si>
  <si>
    <t>Capacidad Eba Alta</t>
  </si>
  <si>
    <t>Dimensión</t>
  </si>
  <si>
    <t>Variable</t>
  </si>
  <si>
    <t>Preguntas</t>
  </si>
  <si>
    <t>Comentario</t>
  </si>
  <si>
    <t>Seleccione la respuesta que más se ajuste a las características del predio</t>
  </si>
  <si>
    <t>Puntuaje</t>
  </si>
  <si>
    <t>Ponderación 1 (%)</t>
  </si>
  <si>
    <t>Resultado</t>
  </si>
  <si>
    <t>Final/Categoría</t>
  </si>
  <si>
    <t>Ponderación 2 (%)</t>
  </si>
  <si>
    <t>Valor total categoría</t>
  </si>
  <si>
    <t>FINANZAS</t>
  </si>
  <si>
    <t>Relación entre gastos e ingresos</t>
  </si>
  <si>
    <t>¿Cuántos productos que generen ingresos tiene en su finca?</t>
  </si>
  <si>
    <r>
      <t xml:space="preserve">R=(gastos de hogar/ingresos netos de hogar)*100
</t>
    </r>
    <r>
      <rPr>
        <i/>
        <sz val="10"/>
        <color theme="1"/>
        <rFont val="Calibri"/>
        <family val="2"/>
        <scheme val="minor"/>
      </rPr>
      <t>Esta información puede tomarse directamente de los formularios de crédito.</t>
    </r>
  </si>
  <si>
    <t>&lt; 50%</t>
  </si>
  <si>
    <t>50% - 59.99%</t>
  </si>
  <si>
    <t>60% -69.99%</t>
  </si>
  <si>
    <t>70% - 80%</t>
  </si>
  <si>
    <t>&gt; 80%</t>
  </si>
  <si>
    <t>Fuentes de ingresos diversificadas</t>
  </si>
  <si>
    <t>Seleccione si en la finca se produce un solo producto generador de ingresos o varios.</t>
  </si>
  <si>
    <t>agrosilvopastoril</t>
  </si>
  <si>
    <t>agroforestales</t>
  </si>
  <si>
    <t>apicultura</t>
  </si>
  <si>
    <t>piscicultura</t>
  </si>
  <si>
    <t>Monocultivo</t>
  </si>
  <si>
    <t>2 o más cultivos</t>
  </si>
  <si>
    <t>Ganadería convencional</t>
  </si>
  <si>
    <t>Combina 3 o más sistemas</t>
  </si>
  <si>
    <t>INFRAESTRUCTURA (ALMACENAMIENTO)</t>
  </si>
  <si>
    <t>Tipo de construcción</t>
  </si>
  <si>
    <t>¿Cuál es el principal material en que está construida la infraestructura de almacenamiento?</t>
  </si>
  <si>
    <t xml:space="preserve">Seleccione el principal material que compone la estructura donde se almacena la producción agropecuaria de la unidad productiva. </t>
  </si>
  <si>
    <t>madera</t>
  </si>
  <si>
    <t>lámina</t>
  </si>
  <si>
    <t>cartón</t>
  </si>
  <si>
    <t>piedra</t>
  </si>
  <si>
    <t>tabique/ladrillo</t>
  </si>
  <si>
    <t>adobe/tierra/cob/tapia</t>
  </si>
  <si>
    <t>block de cemento</t>
  </si>
  <si>
    <t>Ninguno</t>
  </si>
  <si>
    <t>SERVICIOS EN LA FINCA</t>
  </si>
  <si>
    <t>Fuente de energía eléctrica</t>
  </si>
  <si>
    <t>¿Cuál es la fuente de energía eléctrica que se utiliza en la finca?</t>
  </si>
  <si>
    <t>Seleccione la fuente de energía electrica que se utiliza en la finca</t>
  </si>
  <si>
    <t>generada in situ combustibles fósiles</t>
  </si>
  <si>
    <t>red pública</t>
  </si>
  <si>
    <t>energía renovable comunitaria</t>
  </si>
  <si>
    <t>energía renovable in situ</t>
  </si>
  <si>
    <t>Acceso a telefonía</t>
  </si>
  <si>
    <t>¿Qué tipo de telefonía usa en la finca?</t>
  </si>
  <si>
    <t>Tener acceso a celular permite recibir información sobre el clima, acordar ventas y comunicar potenciales riesgos, lo cual aumenta la capacidad de adaptación.</t>
  </si>
  <si>
    <t>fija en casa</t>
  </si>
  <si>
    <t>fija fuera de casa</t>
  </si>
  <si>
    <t>celular</t>
  </si>
  <si>
    <t>Ninguna</t>
  </si>
  <si>
    <t>CADENA PRODUCTIVA (POSCOSECHA)</t>
  </si>
  <si>
    <t>Grado de procesamiento del producto</t>
  </si>
  <si>
    <t>¿Qué nivel de procesamiento tiene el principal producto que explota en su finca?</t>
  </si>
  <si>
    <t>Seleccione el nivel de procesamiento del producto principal que se extrae en la finca.</t>
  </si>
  <si>
    <t>materia prima/producto sin procesar</t>
  </si>
  <si>
    <t>producto con procesamiento intermedio</t>
  </si>
  <si>
    <t>producto con procesamiento final</t>
  </si>
  <si>
    <t>Venta de productos</t>
  </si>
  <si>
    <t>¿Cuál es el modelo de venta de los productos?</t>
  </si>
  <si>
    <t>Seleccione el modelo de venta de los productos de la finca.</t>
  </si>
  <si>
    <t>venta directa a consumidor</t>
  </si>
  <si>
    <t>contrato</t>
  </si>
  <si>
    <t>asociación de productores</t>
  </si>
  <si>
    <t>intermediario</t>
  </si>
  <si>
    <t>Sin acceso a mercado estable</t>
  </si>
  <si>
    <t>Medio de transporte para venta del producto</t>
  </si>
  <si>
    <t>¿Qué medio de transporte utiliza para comercializar los productos de la finca?</t>
  </si>
  <si>
    <t>Selecciones el medio de transporte que se utiliza para comercializar los productos de la finca.</t>
  </si>
  <si>
    <t>A pie</t>
  </si>
  <si>
    <t>En animal de tracción</t>
  </si>
  <si>
    <t>En vehículo</t>
  </si>
  <si>
    <t>Venta en puerta de finca</t>
  </si>
  <si>
    <t>Tiempo en transporte para venta</t>
  </si>
  <si>
    <t>¿Cuánto tiempo toma en sacar su producto hasta el sitio de venta?</t>
  </si>
  <si>
    <t>Seleccione el tiempo que toma sacar los productos cosechados hasta el sitio de venta.</t>
  </si>
  <si>
    <t>menos de media hora</t>
  </si>
  <si>
    <t>más de media hora</t>
  </si>
  <si>
    <t>ASOCIATIVIDAD</t>
  </si>
  <si>
    <t>Asociación de productores</t>
  </si>
  <si>
    <t>¿Forma parte de una asociación agrícola, ganadera o social?</t>
  </si>
  <si>
    <t>Seleccione si el productor(a) hace parte de una asociación agrícola, ganadera o social</t>
  </si>
  <si>
    <t>sí</t>
  </si>
  <si>
    <t>no</t>
  </si>
  <si>
    <t>CALIDAD DEL SUELO</t>
  </si>
  <si>
    <t>Erosión</t>
  </si>
  <si>
    <t>Observación directa del asesor</t>
  </si>
  <si>
    <t>Seleccione el tipo de erosión que ve en el terreno productivo.</t>
  </si>
  <si>
    <t>baja</t>
  </si>
  <si>
    <t>media</t>
  </si>
  <si>
    <t>alta</t>
  </si>
  <si>
    <t>Compactación</t>
  </si>
  <si>
    <t>Seleccione el grado de compactación que ve en el terreno productivo.</t>
  </si>
  <si>
    <t>Estudio de suelos</t>
  </si>
  <si>
    <t>¿Con qué periodicidad hace estudio de suelos?</t>
  </si>
  <si>
    <t>Seleccione la periodicidad con la que se hace estudio de suelos en la finca</t>
  </si>
  <si>
    <t>sí, una vez</t>
  </si>
  <si>
    <t>nunca</t>
  </si>
  <si>
    <t>regularmente</t>
  </si>
  <si>
    <t>MANEJO DE NUTRIENTES</t>
  </si>
  <si>
    <t>Uso de abonos</t>
  </si>
  <si>
    <t>¿Qué tipo de abonos utiliza en la finca?</t>
  </si>
  <si>
    <t>Seleccione el tipo de abonos que se utilizan en la finca</t>
  </si>
  <si>
    <t>ninguno</t>
  </si>
  <si>
    <t>químico</t>
  </si>
  <si>
    <t>químico y orgánico</t>
  </si>
  <si>
    <t>orgánico</t>
  </si>
  <si>
    <t>Origen de abonos orgánicos</t>
  </si>
  <si>
    <t>¿De dónde obtiene los abonos que utiliza en la finca?</t>
  </si>
  <si>
    <t>Seleccione el origen de los abonos utilizados en finca.</t>
  </si>
  <si>
    <t>comprado</t>
  </si>
  <si>
    <t>producido en sitio</t>
  </si>
  <si>
    <t>no usa</t>
  </si>
  <si>
    <t>Tipo de abonos orgánicos</t>
  </si>
  <si>
    <t>¿Qué tipo de abonos orgánicos aplica en la finca?</t>
  </si>
  <si>
    <t>Seleccione el tipo de abonos orgánicos que se utilizan en la finca.</t>
  </si>
  <si>
    <t>estiércol sin procesar</t>
  </si>
  <si>
    <t>compost</t>
  </si>
  <si>
    <t>abonos verdes</t>
  </si>
  <si>
    <t>bioles</t>
  </si>
  <si>
    <t>lombricomposta</t>
  </si>
  <si>
    <t>residuos de cosecha</t>
  </si>
  <si>
    <t>orina animal</t>
  </si>
  <si>
    <t>2 o más tipos de abonos orgánicos</t>
  </si>
  <si>
    <t>fertirrigación orgánica</t>
  </si>
  <si>
    <t>MANEJO DE PLAGAS Y ENFERMEDADES</t>
  </si>
  <si>
    <t>Control de plagas (insectos y hongos)</t>
  </si>
  <si>
    <t>¿Qué método de control de plagas utiliza?</t>
  </si>
  <si>
    <t>Seleccione el método de control de plagas (insectos y hongos) que se utiliza en la finca.</t>
  </si>
  <si>
    <t>preparados biológicos</t>
  </si>
  <si>
    <t>asociación de cultivos</t>
  </si>
  <si>
    <t>plantas repelentes y hospedarias</t>
  </si>
  <si>
    <t>biopesticidas de laboratorio</t>
  </si>
  <si>
    <t>medios mecánicos o trampas</t>
  </si>
  <si>
    <t>control agroquímico (fungicidas y pesticidas)</t>
  </si>
  <si>
    <t>2 o más tipos de biopesticidas</t>
  </si>
  <si>
    <t>nada</t>
  </si>
  <si>
    <t>Tipo de pesticidas o fungicidas agroquímicos</t>
  </si>
  <si>
    <t>¿Qué color de etiqueta tienen los pesticidas o fungicidas que utiliza en la finca?</t>
  </si>
  <si>
    <t>Seleccione el color de la etiqueta de los pesticidas o fungicidas que se utilizan en la finca</t>
  </si>
  <si>
    <t>etiqueta verde</t>
  </si>
  <si>
    <t>etiqueta azul</t>
  </si>
  <si>
    <t>etiqueta amarilla</t>
  </si>
  <si>
    <t>etiqueta roja</t>
  </si>
  <si>
    <t>Control de malezas</t>
  </si>
  <si>
    <t>¿Qué método de control de malezas utiliza?</t>
  </si>
  <si>
    <t>Seleccione el método de control de malezas que se utiliza en la finca.</t>
  </si>
  <si>
    <t>manual</t>
  </si>
  <si>
    <t>asociación o rotación de cultivos</t>
  </si>
  <si>
    <t>control ecológico</t>
  </si>
  <si>
    <t>herbicidas agroquímicos</t>
  </si>
  <si>
    <t>2 o más tipos de control ecológico</t>
  </si>
  <si>
    <t xml:space="preserve">Tipo de herbicidas químicos </t>
  </si>
  <si>
    <t>¿Qué color de etiqueta tienen los herbicidas que utiliza en la finca?</t>
  </si>
  <si>
    <t>GESTIÓN DEL AGUA</t>
  </si>
  <si>
    <t>Fuente de agua para riego</t>
  </si>
  <si>
    <t>¿Cuál es la principal fuente de agua que utiliza para la producción en la finca?</t>
  </si>
  <si>
    <t>Seleccione el tipo de semilla que siembra  en la finca.
Tener un banco de semillas propios disminuye los costos de producción y favorece la agrobiodiversidad, por lo tanto el sistema productivo tiene mayor capacidad de adaptación.</t>
  </si>
  <si>
    <t>lluvia (Precipitación directa sobre cultivo)</t>
  </si>
  <si>
    <t>río efímero</t>
  </si>
  <si>
    <t>río permanente</t>
  </si>
  <si>
    <t>manantial efímero</t>
  </si>
  <si>
    <t>manantial permanente</t>
  </si>
  <si>
    <t>canal de irrigación</t>
  </si>
  <si>
    <t>pozo profundo</t>
  </si>
  <si>
    <t>acequias</t>
  </si>
  <si>
    <t>Fuente efimera (incluida lluvia) + Reservorio agua</t>
  </si>
  <si>
    <t>pozo poco profundo</t>
  </si>
  <si>
    <t>Riego</t>
  </si>
  <si>
    <t>¿Qué tipo de riego utiliza para la producción?</t>
  </si>
  <si>
    <t>Seleccione el tipo de riego que utiliza para la producción en la finca.</t>
  </si>
  <si>
    <t>goteo</t>
  </si>
  <si>
    <t>micro-aspersión</t>
  </si>
  <si>
    <t>aspersión</t>
  </si>
  <si>
    <t>abierta/canales/gravedad</t>
  </si>
  <si>
    <t>Control de escorrentías</t>
  </si>
  <si>
    <t>¿Qué método usa para controlar la escorrentia (lluvia que circula sobre la superficie del terreno) en la finca?</t>
  </si>
  <si>
    <t>Seleccione el método que se usa en la finca para controlar la escorrentia.
La circulación de agua no controlada sobre un terreno genera pérdida de suelo y hace que el sistema productivo sea más vulnerable.</t>
  </si>
  <si>
    <t>canales de concreto</t>
  </si>
  <si>
    <t>zanjas bordo</t>
  </si>
  <si>
    <t>drenaje agrícola</t>
  </si>
  <si>
    <t>terrazas</t>
  </si>
  <si>
    <t>dos o más?</t>
  </si>
  <si>
    <t>GESTIÓN DE ECOSISTEMAS</t>
  </si>
  <si>
    <t>Uso de semillas</t>
  </si>
  <si>
    <t>¿Qué tipo de semilla siembra en la finca?</t>
  </si>
  <si>
    <t xml:space="preserve">re-siembra de semillas nativas/criollas propias </t>
  </si>
  <si>
    <t>compra de semillas criollas, híbridas o mejoradas</t>
  </si>
  <si>
    <t>compra de plántulas</t>
  </si>
  <si>
    <t>uso de semillas variedades resistentes a sequía/inundación/temperatura</t>
  </si>
  <si>
    <t>Árboles</t>
  </si>
  <si>
    <t>Seleccione el tipo de arreglo forestal que observa en la finca.
-Marque áreas de conservación cuando exista parte del terreno cubierto por bosque sin un uso agropecuario
-Marque cercas vivas cuando los linderos externos o internos de la finca esten compuestos por árboles o arbustos vivos
-Marque Árboles dispersos cuando vea que existen individuos arboreos con densidades medias de 25 árboles/hectárea</t>
  </si>
  <si>
    <t>Árboles dispersos</t>
  </si>
  <si>
    <t>Cercas vivas</t>
  </si>
  <si>
    <t>Área para conservación</t>
  </si>
  <si>
    <t>Dos o más</t>
  </si>
  <si>
    <t>Quema de hierba/residuos de cosecha</t>
  </si>
  <si>
    <t>¿Realiza quema de hierba o residuos de cosecha?</t>
  </si>
  <si>
    <t>Seleccione si se realiza o no quema de hierbba o residuos de cosecha en la finca</t>
  </si>
  <si>
    <t>GESTIÓN DE RESIDUOS</t>
  </si>
  <si>
    <t xml:space="preserve">Destino de residuos orgánicos (vegetales y animales) </t>
  </si>
  <si>
    <t>¿Qué tipo de uso da a los residuos orgánicos (vegetales o animales)?</t>
  </si>
  <si>
    <t>Seleccione el principal uso que se da a los residuos orgánicos generados en la producción de la finca</t>
  </si>
  <si>
    <t>reciclaje/composta</t>
  </si>
  <si>
    <t>volqueta/basura</t>
  </si>
  <si>
    <t>para consumo de animales (vegetales)</t>
  </si>
  <si>
    <t>Esparcidos en finca</t>
  </si>
  <si>
    <t>Biodigestor (animales)</t>
  </si>
  <si>
    <t>Venta</t>
  </si>
  <si>
    <t>Aplicación directa</t>
  </si>
  <si>
    <t>Destino de residuos inorgánicos (plástico, papel, lona, vidrio)</t>
  </si>
  <si>
    <t>¿Qué tipo de uso da a los residuos inorgánicos generados en la finca?</t>
  </si>
  <si>
    <t>Seleccione el principal uso que se da a los residuos inorgánicos generados en la producción de la finca</t>
  </si>
  <si>
    <t>reciclaje</t>
  </si>
  <si>
    <t>quema</t>
  </si>
  <si>
    <t>esparcidos en la finca</t>
  </si>
  <si>
    <t>volqueta</t>
  </si>
  <si>
    <t>Destino de residuos peligrosos (agroquímicos, residuos veterinarios como jeringas y empaques de medicamentos)</t>
  </si>
  <si>
    <t>¿Qué tipo de uso da a los residuos peligrosos generados en la finca?</t>
  </si>
  <si>
    <t>Seleccione el principal uso que se da a los residuos peligrosos generados en la producción de la finca</t>
  </si>
  <si>
    <t>Recolección especializada</t>
  </si>
  <si>
    <t>Quema</t>
  </si>
  <si>
    <t>Esparcidos en la finca</t>
  </si>
  <si>
    <t>Volqueta/basura</t>
  </si>
  <si>
    <t>No produce</t>
  </si>
  <si>
    <t>MANEJO DE CULTIVOS</t>
  </si>
  <si>
    <t>Labranza</t>
  </si>
  <si>
    <t>¿Qué método de labranza utiliza en la finca?</t>
  </si>
  <si>
    <t>Seleccione el método de labranza utilizado en la finca.
La labranza con tractor voltea el suelo haciendolo más susceptible a la erosión, además el peso del tractor genera compactación. Disminuir la calidad del suelo hace más vulnerable el sistema productivo.</t>
  </si>
  <si>
    <t>herramientas manuales</t>
  </si>
  <si>
    <t>animales</t>
  </si>
  <si>
    <t>labranza mecanizada  (tractor): Volteo y roturación superficial</t>
  </si>
  <si>
    <t>labranza mínima/Labranza 0/siembra directa</t>
  </si>
  <si>
    <t>labranza mecanizada (cincel rígido y cincel vibratorio): rotura vertical</t>
  </si>
  <si>
    <t>N/A</t>
  </si>
  <si>
    <t>Calendario de cultivos</t>
  </si>
  <si>
    <t>¿Utiliza calendario de cultivos para planificar sus siembras?</t>
  </si>
  <si>
    <t>Seleccione si se utiliza o no el calendario de cultivos para planificar las siembras. Si puede verifique su existencia.</t>
  </si>
  <si>
    <t>Forma de cultivo</t>
  </si>
  <si>
    <t>¿Cuál es la forma de cultivo predominante en la finca?</t>
  </si>
  <si>
    <t>Seleccione la forma de cultivo que predomina en la finca.
El sistema de policultivos es más resiliente a cambios en el clima y a presencia de plagas y enfermedades, lo cual hace que la unidad productiva tenga mayor capacidad adaptativa.</t>
  </si>
  <si>
    <t>monocultivo</t>
  </si>
  <si>
    <t>rotación de cultivos</t>
  </si>
  <si>
    <t>policultivos/cultivos asociados</t>
  </si>
  <si>
    <t>MANEJO DE ANIMALES</t>
  </si>
  <si>
    <t>Manejo de animales menores (Caprinos, ovinos, conejos, aves de corral, cuyes)</t>
  </si>
  <si>
    <t>¿Qué tipo de manejo le da a los animales menores?</t>
  </si>
  <si>
    <t>Seleccione el tipo de manejo que se da a los animales menores en la finca.
Se entiende por manejo las prácticas integrales de saneamiento, sanidad animal, bioseguridad, alimentación y bienestar animal.</t>
  </si>
  <si>
    <t>libres con manejo</t>
  </si>
  <si>
    <t>libres sin manejo</t>
  </si>
  <si>
    <t>estabulados con manejo</t>
  </si>
  <si>
    <t>estabulados sin manejo</t>
  </si>
  <si>
    <t>Manejo de animales mayores (bovinos, equinos, bufalinos)</t>
  </si>
  <si>
    <t>Seleccione el tipo de manejo que se da a los animales mayores en la finca.
Se entiende por manejo las prácticas integrales de saneamiento, sanidad animal, bioseguridad, alimentación y bienestar animal.</t>
  </si>
  <si>
    <t>pastaje libre sin manejo</t>
  </si>
  <si>
    <t>pastoreo con manejo</t>
  </si>
  <si>
    <t>estabulado o semiestabulado con manejo</t>
  </si>
  <si>
    <t>estabulado o semiestabulado sin manejo</t>
  </si>
  <si>
    <t>sistema silvopastoril / agrosilvopastoril</t>
  </si>
  <si>
    <t>Sanidad animal</t>
  </si>
  <si>
    <t>¿Qué prácticas de sanidad animal implementa?</t>
  </si>
  <si>
    <t>Seleccione el tipo de prácticas de sanidad animal implementadas en la finca</t>
  </si>
  <si>
    <t>Ecológica</t>
  </si>
  <si>
    <t>Química</t>
  </si>
  <si>
    <t>Nada</t>
  </si>
  <si>
    <t>CONOCIMIENTO EBA</t>
  </si>
  <si>
    <t>Capacitación</t>
  </si>
  <si>
    <t>¿Ha recibido capacitación (taller, charla, seminario) sobre cambio climático?</t>
  </si>
  <si>
    <t>Seleccione si los miembros de la unidad familiar han recibido o no capacitación relacionada con cambio climático</t>
  </si>
  <si>
    <t>Uso información climática</t>
  </si>
  <si>
    <t>¿Consulta boletines o información agroclimática (pronósticos) para programar sus actividades en la finca?</t>
  </si>
  <si>
    <t>Implementación de mejores prácticas /medidas EbA</t>
  </si>
  <si>
    <t>¿Cuántas medidas de adaptación EbA tiene implementadas en la finca?</t>
  </si>
  <si>
    <t>1 a 2</t>
  </si>
  <si>
    <t>3 a 5</t>
  </si>
  <si>
    <t>6 o más</t>
  </si>
  <si>
    <t>Crédito EbA</t>
  </si>
  <si>
    <t>¿Ha accedido a un producto/crédito para la adaptación al cambio climático?</t>
  </si>
  <si>
    <t>no y no tiene medidas EbA implementadas</t>
  </si>
  <si>
    <t>no pero tiene medidas EbA implementadas</t>
  </si>
  <si>
    <t>TOTAL</t>
  </si>
  <si>
    <t>VALOR PROMEDIO</t>
  </si>
  <si>
    <t>VALORACIÓN</t>
  </si>
  <si>
    <t>OPORTUNIDAD Y RIESGO</t>
  </si>
  <si>
    <t>0.01 a 2.00</t>
  </si>
  <si>
    <t>Riesgo Alto y Oportunidad de financiación alta</t>
  </si>
  <si>
    <t>2.01 a 3.00</t>
  </si>
  <si>
    <t>Riesgo Alto y Oportunidad de Financación alta</t>
  </si>
  <si>
    <t>3.01 a 4.00</t>
  </si>
  <si>
    <t>Riesgo Moderado oportunidad de financiación puntual</t>
  </si>
  <si>
    <t>4.01 a 5.00</t>
  </si>
  <si>
    <t>Riesgo Bajo, cumple satisfactoriamente los requerimientos EbA</t>
  </si>
  <si>
    <t>MEDIDAS DE ADAPTACIÓN BASADA EN ECOSISTEMAS</t>
  </si>
  <si>
    <t>ABONOS ORGÁNICOS</t>
  </si>
  <si>
    <t>Instrucciones</t>
  </si>
  <si>
    <t>Formulario de Verificación</t>
  </si>
  <si>
    <t>Valor Financiado (COP)</t>
  </si>
  <si>
    <t>Que Verificar</t>
  </si>
  <si>
    <t>Instrucción de Verificación</t>
  </si>
  <si>
    <t>Pregunta</t>
  </si>
  <si>
    <t>Respuestas</t>
  </si>
  <si>
    <t>Ponderación de la respuesta/observación</t>
  </si>
  <si>
    <t>Score</t>
  </si>
  <si>
    <t>Verifica elementos del sistema</t>
  </si>
  <si>
    <r>
      <rPr>
        <b/>
        <sz val="11"/>
        <color theme="1"/>
        <rFont val="Calibri"/>
        <family val="2"/>
        <scheme val="minor"/>
      </rPr>
      <t>Aréa de Producción:</t>
    </r>
    <r>
      <rPr>
        <sz val="11"/>
        <color theme="1"/>
        <rFont val="Calibri"/>
        <family val="2"/>
        <scheme val="minor"/>
      </rPr>
      <t xml:space="preserve"> 
Observar que existan al menos 3 elementos: 
i) Techo o plástico protector
ii) Superficie con poca pendiente
iii) Recolección de lixiviados</t>
    </r>
  </si>
  <si>
    <r>
      <t xml:space="preserve">El lugar de producción cuenta con
</t>
    </r>
    <r>
      <rPr>
        <i/>
        <sz val="11"/>
        <color theme="1"/>
        <rFont val="Calibri"/>
        <family val="2"/>
        <scheme val="minor"/>
      </rPr>
      <t>(Marcar con una X sobre los elementos con los cuales cuenta el sistema)</t>
    </r>
    <r>
      <rPr>
        <sz val="11"/>
        <color theme="1"/>
        <rFont val="Calibri"/>
        <family val="2"/>
        <scheme val="minor"/>
      </rPr>
      <t>:</t>
    </r>
  </si>
  <si>
    <t>Techo o plástico protector</t>
  </si>
  <si>
    <t>Superficie con poca pendiente</t>
  </si>
  <si>
    <t>Recolector de lixiviados</t>
  </si>
  <si>
    <t>Fácil acceso</t>
  </si>
  <si>
    <t>Termómetro</t>
  </si>
  <si>
    <t>Criba (Colador)</t>
  </si>
  <si>
    <t>Acceso a agua</t>
  </si>
  <si>
    <t>x</t>
  </si>
  <si>
    <t>Si</t>
  </si>
  <si>
    <t>No</t>
  </si>
  <si>
    <t>Se aplica en predio</t>
  </si>
  <si>
    <t>Se vende</t>
  </si>
  <si>
    <t>Ningun uso verificable</t>
  </si>
  <si>
    <t>En costales</t>
  </si>
  <si>
    <t>En un pila bajo techo</t>
  </si>
  <si>
    <t>En una pila expuesta al sol y lluvia</t>
  </si>
  <si>
    <t>En bolsas para venta al menudeo</t>
  </si>
  <si>
    <t xml:space="preserve">Verifica implementación de la medida </t>
  </si>
  <si>
    <r>
      <rPr>
        <b/>
        <sz val="11"/>
        <color theme="1"/>
        <rFont val="Calibri"/>
        <family val="2"/>
        <scheme val="minor"/>
      </rPr>
      <t>Prueba de Puño:</t>
    </r>
    <r>
      <rPr>
        <sz val="11"/>
        <color theme="1"/>
        <rFont val="Calibri"/>
        <family val="2"/>
        <scheme val="minor"/>
      </rPr>
      <t xml:space="preserve">
a) Observar que tenga un color obscuro y olor agradable. 
b) Tomar una cantidad del sustrato con el puño de una mano y aplicar fuerza (lo normal de un brazo), si salen de 8 a 10 gotas es que la humedad del abono es correcta.  (80 % de humedad aproximadamente).
c) Abrir la mano: Si se desvanece es porque está muy seco; si escurre, está muy humedo; si se expande ligeramente y mantiene una forma regular, la humedad de la composta es adecuada.</t>
    </r>
  </si>
  <si>
    <t>El abono terminado tiene un color obscuro, textura granular, olor agradable y humedad apropiada</t>
  </si>
  <si>
    <t>Observaciones:</t>
  </si>
  <si>
    <t>Verifica operación</t>
  </si>
  <si>
    <r>
      <rPr>
        <b/>
        <sz val="11"/>
        <color theme="1"/>
        <rFont val="Calibri"/>
        <family val="2"/>
        <scheme val="minor"/>
      </rPr>
      <t>Abono Aplicado:</t>
    </r>
    <r>
      <rPr>
        <sz val="11"/>
        <color theme="1"/>
        <rFont val="Calibri"/>
        <family val="2"/>
        <scheme val="minor"/>
      </rPr>
      <t xml:space="preserve">
Si el cliente vende el abono preguntar cuánto gana con la venta al mes y quiénes son sus clientes. 
Si lo aplica, verificar que en los lugares donde lo aplique, el suelo tenga abono, esté más oscuro o las plantas en buen estado.</t>
    </r>
  </si>
  <si>
    <t>Aplicación o venta del abono</t>
  </si>
  <si>
    <t>Verifica eficiencia</t>
  </si>
  <si>
    <r>
      <rPr>
        <b/>
        <sz val="11"/>
        <color theme="1"/>
        <rFont val="Calibri"/>
        <family val="2"/>
        <scheme val="minor"/>
      </rPr>
      <t>Almacenamiento:</t>
    </r>
    <r>
      <rPr>
        <sz val="11"/>
        <color theme="1"/>
        <rFont val="Calibri"/>
        <family val="2"/>
        <scheme val="minor"/>
      </rPr>
      <t xml:space="preserve">
Observar que el abono terminado esté en costales o en una pila bajo techo.</t>
    </r>
  </si>
  <si>
    <t>Almacenamiento</t>
  </si>
  <si>
    <t>Verifica capacitación sobre la medida</t>
  </si>
  <si>
    <r>
      <rPr>
        <b/>
        <sz val="11"/>
        <color theme="1"/>
        <rFont val="Calibri"/>
        <family val="2"/>
        <scheme val="minor"/>
      </rPr>
      <t>Capacitación:</t>
    </r>
    <r>
      <rPr>
        <sz val="11"/>
        <color theme="1"/>
        <rFont val="Calibri"/>
        <family val="2"/>
        <scheme val="minor"/>
      </rPr>
      <t xml:space="preserve">
Se pide ver el certificado de capacitación o el reporte de asistencia técnica.</t>
    </r>
  </si>
  <si>
    <t>El productor recibió capacitación o asistencia técnica</t>
  </si>
  <si>
    <t xml:space="preserve">Observaciones: </t>
  </si>
  <si>
    <t>SCORE TOTAL DE LA IMPLEMENTACIÓN</t>
  </si>
  <si>
    <t>IMPACTO</t>
  </si>
  <si>
    <t>0 a 2.99</t>
  </si>
  <si>
    <t>Baja adaptación a cambio climático, lo que abre la posibilidad de financiar más medidas EbA</t>
  </si>
  <si>
    <t>3 a 3.99</t>
  </si>
  <si>
    <t>4 a 5</t>
  </si>
  <si>
    <t>AGRICULTURA ORGÁNICA</t>
  </si>
  <si>
    <t>Respuesta</t>
  </si>
  <si>
    <t>Ponderación de la respuesta/ observación</t>
  </si>
  <si>
    <r>
      <rPr>
        <b/>
        <sz val="11"/>
        <color theme="1"/>
        <rFont val="Calibri"/>
        <family val="2"/>
        <scheme val="minor"/>
      </rPr>
      <t>Área de Producción:</t>
    </r>
    <r>
      <rPr>
        <sz val="11"/>
        <color theme="1"/>
        <rFont val="Calibri"/>
        <family val="2"/>
        <scheme val="minor"/>
      </rPr>
      <t xml:space="preserve">
Observar que existan al menos 2 elementos:
i) Almácigos
ii) Cerca viva o de alambre alrededor del cultivo (Cama de cultivo protegida)</t>
    </r>
  </si>
  <si>
    <r>
      <t xml:space="preserve">El área de producción cuenta con
</t>
    </r>
    <r>
      <rPr>
        <i/>
        <sz val="11"/>
        <color theme="1"/>
        <rFont val="Calibri"/>
        <family val="2"/>
        <scheme val="minor"/>
      </rPr>
      <t>(Marcar con una X sobre los elemntos con los cuales cuenta el sistema)</t>
    </r>
    <r>
      <rPr>
        <sz val="11"/>
        <color theme="1"/>
        <rFont val="Calibri"/>
        <family val="2"/>
        <scheme val="minor"/>
      </rPr>
      <t>:</t>
    </r>
  </si>
  <si>
    <t>Almácigo</t>
  </si>
  <si>
    <t>Cerca viva o de alambre alrededor del cultivo</t>
  </si>
  <si>
    <t>Sistemas de riego eficientes con ferti-irrigación orgánica</t>
  </si>
  <si>
    <t>Cultivos diversificados</t>
  </si>
  <si>
    <r>
      <rPr>
        <b/>
        <sz val="11"/>
        <color theme="1"/>
        <rFont val="Calibri"/>
        <family val="2"/>
        <scheme val="minor"/>
      </rPr>
      <t>Acreditación:</t>
    </r>
    <r>
      <rPr>
        <sz val="11"/>
        <color theme="1"/>
        <rFont val="Calibri"/>
        <family val="2"/>
        <scheme val="minor"/>
      </rPr>
      <t xml:space="preserve">
Se pide ver el certificado o el proceso de solicitud.</t>
    </r>
  </si>
  <si>
    <t>Inició la acreditación o cuenta con certificado de agricultura orgánica</t>
  </si>
  <si>
    <r>
      <rPr>
        <b/>
        <sz val="11"/>
        <color theme="1"/>
        <rFont val="Calibri"/>
        <family val="2"/>
        <scheme val="minor"/>
      </rPr>
      <t>Insumos Orgánicos:</t>
    </r>
    <r>
      <rPr>
        <sz val="11"/>
        <color theme="1"/>
        <rFont val="Calibri"/>
        <family val="2"/>
        <scheme val="minor"/>
      </rPr>
      <t xml:space="preserve">
Observar que existan al menos 2 insumos: 
i) Abonos orgánicos
ii) Caldos mineraes o té de hierbas o estiércol. 
Si aplica fertilizantes agroquímicos la medida queda descartada.</t>
    </r>
  </si>
  <si>
    <r>
      <t xml:space="preserve">Insumos para fertilizar el suelo
</t>
    </r>
    <r>
      <rPr>
        <i/>
        <sz val="11"/>
        <color theme="1"/>
        <rFont val="Calibri"/>
        <family val="2"/>
        <scheme val="minor"/>
      </rPr>
      <t>(Marcar con una X sobre los elemntos con los cuales cuenta el sistema):</t>
    </r>
  </si>
  <si>
    <t>Abonos orgánicos (composta, lombricomposta, bocashi)</t>
  </si>
  <si>
    <t>Te de hierbas o estiércol</t>
  </si>
  <si>
    <t>Biol (fertilizantes fermentados líquidos)</t>
  </si>
  <si>
    <t>Caldos minerales y harina de roca</t>
  </si>
  <si>
    <t>Procesados biodinámicos</t>
  </si>
  <si>
    <t>Biocarbón</t>
  </si>
  <si>
    <t xml:space="preserve">Agroquímicos </t>
  </si>
  <si>
    <r>
      <rPr>
        <b/>
        <sz val="11"/>
        <color theme="1"/>
        <rFont val="Calibri"/>
        <family val="2"/>
        <scheme val="minor"/>
      </rPr>
      <t>Control de plagas:</t>
    </r>
    <r>
      <rPr>
        <sz val="11"/>
        <color theme="1"/>
        <rFont val="Calibri"/>
        <family val="2"/>
        <scheme val="minor"/>
      </rPr>
      <t xml:space="preserve">
Observar que existan al menos 3 controles: 
i) Plantas hospedarias y repelentes
ii) Preparados vegetales
iii) Control manual o mecánico.
</t>
    </r>
  </si>
  <si>
    <r>
      <t xml:space="preserve">El control de plagas se realiza con
</t>
    </r>
    <r>
      <rPr>
        <i/>
        <sz val="11"/>
        <color theme="1"/>
        <rFont val="Calibri"/>
        <family val="2"/>
        <scheme val="minor"/>
      </rPr>
      <t>(Marcar con una X sobre los elemntos con los cuales cuenta el sistema):</t>
    </r>
  </si>
  <si>
    <t>Plantas repelentes y plantas hospederas</t>
  </si>
  <si>
    <t>Preparados vegetales, (te, fermentos, etc.)</t>
  </si>
  <si>
    <t>Control manual o mecánico</t>
  </si>
  <si>
    <t>Preparados minerales, (sulfato de cobra, azufre, etc.)</t>
  </si>
  <si>
    <t>Control biológico  (avispas, ácaros)</t>
  </si>
  <si>
    <t>Biopesticidas (preparados con vegetales y microorganismos)</t>
  </si>
  <si>
    <t>Rotación o asociación de cultivos</t>
  </si>
  <si>
    <t>Se pide ver el certificado de capacitación o el reporte de asistencia técnica.</t>
  </si>
  <si>
    <t>Concepto:</t>
  </si>
  <si>
    <t>APICULTURA</t>
  </si>
  <si>
    <t>entre 1 y 7 colmenas</t>
  </si>
  <si>
    <t>entre 8 y 10 colmenas</t>
  </si>
  <si>
    <t>más de 11 colmenas</t>
  </si>
  <si>
    <r>
      <rPr>
        <b/>
        <sz val="11"/>
        <color theme="1"/>
        <rFont val="Calibri"/>
        <family val="2"/>
        <scheme val="minor"/>
      </rPr>
      <t>Área de implementación:</t>
    </r>
    <r>
      <rPr>
        <sz val="11"/>
        <color theme="1"/>
        <rFont val="Calibri"/>
        <family val="2"/>
        <scheme val="minor"/>
      </rPr>
      <t xml:space="preserve">
Observar que existan al menos 4 elementos: 
i) Cámaras de cría 
ii) Cera estampada en bastidores
iii) Alzas melarias
iv) Techo de lámina.</t>
    </r>
  </si>
  <si>
    <r>
      <t xml:space="preserve">La colmena cuenta con:
</t>
    </r>
    <r>
      <rPr>
        <i/>
        <sz val="11"/>
        <color theme="1"/>
        <rFont val="Calibri"/>
        <family val="2"/>
        <scheme val="minor"/>
      </rPr>
      <t>(Marcar con una X sobre los elemntos con los cuales cuenta el sistema)</t>
    </r>
    <r>
      <rPr>
        <sz val="11"/>
        <color theme="1"/>
        <rFont val="Calibri"/>
        <family val="2"/>
        <scheme val="minor"/>
      </rPr>
      <t>:</t>
    </r>
  </si>
  <si>
    <t>Cámaras de cría</t>
  </si>
  <si>
    <t>Alzas melarias</t>
  </si>
  <si>
    <t>Techo de lámina</t>
  </si>
  <si>
    <t>Cera estampada en bastidores</t>
  </si>
  <si>
    <t>Tabla de vuelo</t>
  </si>
  <si>
    <t>Base de soporte</t>
  </si>
  <si>
    <t>Verificar eficiencia</t>
  </si>
  <si>
    <t>Contar la cantidad de colmenas y dividir este número entre las ha disponibles.</t>
  </si>
  <si>
    <t>Número de colmenas por ha</t>
  </si>
  <si>
    <r>
      <rPr>
        <b/>
        <sz val="11"/>
        <color theme="1"/>
        <rFont val="Calibri"/>
        <family val="2"/>
        <scheme val="minor"/>
      </rPr>
      <t>Bebederos y plantas con flor</t>
    </r>
    <r>
      <rPr>
        <sz val="11"/>
        <color theme="1"/>
        <rFont val="Calibri"/>
        <family val="2"/>
        <scheme val="minor"/>
      </rPr>
      <t xml:space="preserve">
Observar que exista agua y flores (melíferas) cerca del sitio.</t>
    </r>
  </si>
  <si>
    <t>Existen bebederos de agua limpia cerca</t>
  </si>
  <si>
    <t>Verifica implementación de la medida</t>
  </si>
  <si>
    <t>Observar que existan al menos 2 elementos:
i) Miel
ii) Cera.</t>
  </si>
  <si>
    <t>Productos del apiario</t>
  </si>
  <si>
    <t>Miel</t>
  </si>
  <si>
    <t>Cera</t>
  </si>
  <si>
    <t>Propóleo</t>
  </si>
  <si>
    <t>Jalea real</t>
  </si>
  <si>
    <t>Polen</t>
  </si>
  <si>
    <t>Veneno</t>
  </si>
  <si>
    <t xml:space="preserve">El apicultor recibió capacitación o asistencia técnica </t>
  </si>
  <si>
    <t>Diaria</t>
  </si>
  <si>
    <t>2 a3 veces por semana</t>
  </si>
  <si>
    <t>1 vez a la semana</t>
  </si>
  <si>
    <t>1 vez al mes</t>
  </si>
  <si>
    <t>aplica en predio</t>
  </si>
  <si>
    <t>venta</t>
  </si>
  <si>
    <t>no se aplica ni se vende</t>
  </si>
  <si>
    <r>
      <rPr>
        <b/>
        <sz val="11"/>
        <color theme="1"/>
        <rFont val="Calibri"/>
        <family val="2"/>
        <scheme val="minor"/>
      </rPr>
      <t>Infraestuctura</t>
    </r>
    <r>
      <rPr>
        <sz val="11"/>
        <color theme="1"/>
        <rFont val="Calibri"/>
        <family val="2"/>
        <scheme val="minor"/>
      </rPr>
      <t xml:space="preserve">
Observar que existan al menos 3 elementos: contenedor o cámara hermética de polietileno o PVC, registro de entrada y de salida de excreta y salida de biogás con filtros</t>
    </r>
  </si>
  <si>
    <r>
      <t xml:space="preserve">El sistema cuenta con:
</t>
    </r>
    <r>
      <rPr>
        <i/>
        <sz val="11"/>
        <color theme="1"/>
        <rFont val="Calibri"/>
        <family val="2"/>
        <scheme val="minor"/>
      </rPr>
      <t>(Marcar con una X sobre los elemntos con los cuales cuenta el sistema)</t>
    </r>
    <r>
      <rPr>
        <sz val="11"/>
        <color theme="1"/>
        <rFont val="Calibri"/>
        <family val="2"/>
        <scheme val="minor"/>
      </rPr>
      <t>:</t>
    </r>
  </si>
  <si>
    <t>Contenedor o cámara hermética de polietileno o PVC</t>
  </si>
  <si>
    <t>Salida de biogás con filtros</t>
  </si>
  <si>
    <t>Registro de entrada y de salida de excreta</t>
  </si>
  <si>
    <t>Aprovechamiento de biogás</t>
  </si>
  <si>
    <r>
      <rPr>
        <b/>
        <sz val="11"/>
        <color theme="1"/>
        <rFont val="Calibri"/>
        <family val="2"/>
        <scheme val="minor"/>
      </rPr>
      <t>Frecuencia de ingreso de excreta</t>
    </r>
    <r>
      <rPr>
        <sz val="11"/>
        <color theme="1"/>
        <rFont val="Calibri"/>
        <family val="2"/>
        <scheme val="minor"/>
      </rPr>
      <t xml:space="preserve">
Observar evidencia de ingreso de estiércol al biodigestor y hacer la pregunta la frecuencia de ingreso de estiércol al biodigestor.</t>
    </r>
  </si>
  <si>
    <t>Frecuencia de ingreso de materia orgánica al biodigestor</t>
  </si>
  <si>
    <r>
      <rPr>
        <b/>
        <sz val="11"/>
        <color theme="1"/>
        <rFont val="Calibri"/>
        <family val="2"/>
        <scheme val="minor"/>
      </rPr>
      <t>Dilución de la excreta</t>
    </r>
    <r>
      <rPr>
        <sz val="11"/>
        <color theme="1"/>
        <rFont val="Calibri"/>
        <family val="2"/>
        <scheme val="minor"/>
      </rPr>
      <t xml:space="preserve">
Observar que la cámara esté inflada y si hay aprovechamiento del gas que haya una combustión correcta (flama azul)</t>
    </r>
  </si>
  <si>
    <t>El sistema funciona</t>
  </si>
  <si>
    <r>
      <rPr>
        <b/>
        <sz val="11"/>
        <color theme="1"/>
        <rFont val="Calibri"/>
        <family val="2"/>
        <scheme val="minor"/>
      </rPr>
      <t>Aplicación</t>
    </r>
    <r>
      <rPr>
        <sz val="11"/>
        <color theme="1"/>
        <rFont val="Calibri"/>
        <family val="2"/>
        <scheme val="minor"/>
      </rPr>
      <t xml:space="preserve">
Si el cliente vende el abono preguntar cuánto gana con la venta al mes y quiénes son sus clientes. Si lo aplica, verificar que en los lugares donde lo aplique el suelo tenga abono, esté más oscuro o las plantas en buen estado</t>
    </r>
  </si>
  <si>
    <t>Se pide ver el certificado de capacitación, el reporte de asistencia técnica o contrato de instalación</t>
  </si>
  <si>
    <t>El productor recibió capacitación o asistencia técnica o recibió servicios de personal capacitado</t>
  </si>
  <si>
    <t>Compradas</t>
  </si>
  <si>
    <t>Trueque con otros bancos</t>
  </si>
  <si>
    <t>Cultivos endémicos locales</t>
  </si>
  <si>
    <t>Recolección del bosque nativo</t>
  </si>
  <si>
    <r>
      <rPr>
        <b/>
        <sz val="11"/>
        <color theme="1"/>
        <rFont val="Calibri"/>
        <family val="2"/>
        <scheme val="minor"/>
      </rPr>
      <t>Área de aplicación</t>
    </r>
    <r>
      <rPr>
        <sz val="11"/>
        <color theme="1"/>
        <rFont val="Calibri"/>
        <family val="2"/>
        <scheme val="minor"/>
      </rPr>
      <t xml:space="preserve">
Observar que existan al menos 3 elementos: 
i) Un ambiente seco y fresco
ii) Frascos herméticos etiquetados
iii) Inventario de semillas.</t>
    </r>
  </si>
  <si>
    <r>
      <t xml:space="preserve">El lugar cuenta con:
</t>
    </r>
    <r>
      <rPr>
        <i/>
        <sz val="11"/>
        <color theme="1"/>
        <rFont val="Calibri"/>
        <family val="2"/>
        <scheme val="minor"/>
      </rPr>
      <t>(Marcar con una X sobre los elemntos con los cuales cuenta el sistema)</t>
    </r>
    <r>
      <rPr>
        <sz val="11"/>
        <color theme="1"/>
        <rFont val="Calibri"/>
        <family val="2"/>
        <scheme val="minor"/>
      </rPr>
      <t>:</t>
    </r>
  </si>
  <si>
    <t>Un ambiente seco y fresco</t>
  </si>
  <si>
    <t>Frascos herméticos etiquetados</t>
  </si>
  <si>
    <t>Inventario de semillas</t>
  </si>
  <si>
    <t>Acceso controlado</t>
  </si>
  <si>
    <t>Área de secado</t>
  </si>
  <si>
    <t>Área para pruebas de germinación</t>
  </si>
  <si>
    <r>
      <rPr>
        <b/>
        <sz val="11"/>
        <color theme="1"/>
        <rFont val="Calibri"/>
        <family val="2"/>
        <scheme val="minor"/>
      </rPr>
      <t>Pruebas de Germinación</t>
    </r>
    <r>
      <rPr>
        <sz val="11"/>
        <color theme="1"/>
        <rFont val="Calibri"/>
        <family val="2"/>
        <scheme val="minor"/>
      </rPr>
      <t xml:space="preserve">
Observar que se realice al menos una de las pruebas de germinación antes mencionadas y que los resultados se registren en una bitácora. </t>
    </r>
  </si>
  <si>
    <t>Realizan pruebas de germinación y los resultados se registran en una bitácora</t>
  </si>
  <si>
    <r>
      <rPr>
        <b/>
        <sz val="11"/>
        <color theme="1"/>
        <rFont val="Calibri"/>
        <family val="2"/>
        <scheme val="minor"/>
      </rPr>
      <t>Procedencia de la semilla</t>
    </r>
    <r>
      <rPr>
        <sz val="11"/>
        <color theme="1"/>
        <rFont val="Calibri"/>
        <family val="2"/>
        <scheme val="minor"/>
      </rPr>
      <t xml:space="preserve">
Preguntar al agricultor de donde proviene su semilla y si tiene registros que lo comprueben</t>
    </r>
  </si>
  <si>
    <t>Procedencia de la semilla</t>
  </si>
  <si>
    <t>El productor o asociación recibió capacitación o asistencia técnica</t>
  </si>
  <si>
    <t>Barreras Rompe-vientos</t>
  </si>
  <si>
    <r>
      <rPr>
        <b/>
        <sz val="11"/>
        <color theme="1"/>
        <rFont val="Calibri"/>
        <family val="2"/>
        <scheme val="minor"/>
      </rPr>
      <t>Forma de aplicación</t>
    </r>
    <r>
      <rPr>
        <sz val="11"/>
        <color theme="1"/>
        <rFont val="Calibri"/>
        <family val="2"/>
        <scheme val="minor"/>
      </rPr>
      <t xml:space="preserve">
Observar que la barrera ropevientos esté dispuesta en una o más hieleras.</t>
    </r>
  </si>
  <si>
    <t>Las especies están dispuestas en hileras</t>
  </si>
  <si>
    <r>
      <rPr>
        <b/>
        <sz val="11"/>
        <color theme="1"/>
        <rFont val="Calibri"/>
        <family val="2"/>
        <scheme val="minor"/>
      </rPr>
      <t>Barrera compacta</t>
    </r>
    <r>
      <rPr>
        <sz val="11"/>
        <color theme="1"/>
        <rFont val="Calibri"/>
        <family val="2"/>
        <scheme val="minor"/>
      </rPr>
      <t xml:space="preserve">
Observar que la barrera no contenga espacios intermedios por donde el viento pueda pasar y dañar los cultivos.</t>
    </r>
  </si>
  <si>
    <t>La barrera es continua y compacta</t>
  </si>
  <si>
    <r>
      <rPr>
        <b/>
        <sz val="11"/>
        <color theme="1"/>
        <rFont val="Calibri"/>
        <family val="2"/>
        <scheme val="minor"/>
      </rPr>
      <t>Dirección de la barrera</t>
    </r>
    <r>
      <rPr>
        <sz val="11"/>
        <color theme="1"/>
        <rFont val="Calibri"/>
        <family val="2"/>
        <scheme val="minor"/>
      </rPr>
      <t xml:space="preserve">
Observar o preguntar cuál  es la dirección de los vientos predominantes  y verificar que la barrera esté dispuesta de forma perpendicular a dicha dirección</t>
    </r>
  </si>
  <si>
    <t>La barrera está dispuesta de forma perpendicular a la dirección predominante del viento</t>
  </si>
  <si>
    <r>
      <rPr>
        <b/>
        <sz val="11"/>
        <color theme="1"/>
        <rFont val="Calibri"/>
        <family val="2"/>
        <scheme val="minor"/>
      </rPr>
      <t>Área de producción</t>
    </r>
    <r>
      <rPr>
        <sz val="11"/>
        <color theme="1"/>
        <rFont val="Calibri"/>
        <family val="2"/>
        <scheme val="minor"/>
      </rPr>
      <t xml:space="preserve">
Observar que existan al menos 3 elementos: Entrada y salida de aire, cubierta de vidrio o plástico, área de deshidratación.</t>
    </r>
  </si>
  <si>
    <r>
      <t xml:space="preserve">El sistema cuenta con:
</t>
    </r>
    <r>
      <rPr>
        <i/>
        <sz val="11"/>
        <color theme="1"/>
        <rFont val="Calibri"/>
        <family val="2"/>
        <scheme val="minor"/>
      </rPr>
      <t>(Marcar con una X sobre los elemntos con los cuales cuenta el sistema)</t>
    </r>
  </si>
  <si>
    <t>Entrada y salida de aire</t>
  </si>
  <si>
    <t>Cubierta de vidrio o plástico</t>
  </si>
  <si>
    <t>Área de deshidratación</t>
  </si>
  <si>
    <t>Chimenea</t>
  </si>
  <si>
    <t>Charolas de secado</t>
  </si>
  <si>
    <r>
      <rPr>
        <b/>
        <sz val="11"/>
        <color theme="1"/>
        <rFont val="Calibri"/>
        <family val="2"/>
        <scheme val="minor"/>
      </rPr>
      <t>Incidencia del sol</t>
    </r>
    <r>
      <rPr>
        <sz val="11"/>
        <color theme="1"/>
        <rFont val="Calibri"/>
        <family val="2"/>
        <scheme val="minor"/>
      </rPr>
      <t xml:space="preserve">
Observar que el deshidratador esté en una zona abierta sin construcciones o vegetación que bloqueen la radiación solar.</t>
    </r>
  </si>
  <si>
    <t>El deshidratador tiene buena incidencia solar</t>
  </si>
  <si>
    <t>Verifica operción</t>
  </si>
  <si>
    <r>
      <rPr>
        <b/>
        <sz val="11"/>
        <color theme="1"/>
        <rFont val="Calibri"/>
        <family val="2"/>
        <scheme val="minor"/>
      </rPr>
      <t>Estado del deshidratador</t>
    </r>
    <r>
      <rPr>
        <sz val="11"/>
        <color theme="1"/>
        <rFont val="Calibri"/>
        <family val="2"/>
        <scheme val="minor"/>
      </rPr>
      <t xml:space="preserve">
Verificar que la cubierta de plástico del deshidratador esta libre de polvo, sin manchas y que no esté rota.</t>
    </r>
  </si>
  <si>
    <t>La cubierta del deshidratador está limpia y en buen estado</t>
  </si>
  <si>
    <t>Se pide ver el certificado de capacitación, el reporte de asistencia técnica o contrato de construcción.</t>
  </si>
  <si>
    <r>
      <rPr>
        <b/>
        <sz val="11"/>
        <color theme="1"/>
        <rFont val="Calibri"/>
        <family val="2"/>
        <scheme val="minor"/>
      </rPr>
      <t>Área de producción</t>
    </r>
    <r>
      <rPr>
        <sz val="11"/>
        <color theme="1"/>
        <rFont val="Calibri"/>
        <family val="2"/>
        <scheme val="minor"/>
      </rPr>
      <t xml:space="preserve">
Observar que existan al menos 2 elementos: Cultivos anuales y hortalizas.</t>
    </r>
  </si>
  <si>
    <t>Cultivos anuales</t>
  </si>
  <si>
    <t>Hortalizas</t>
  </si>
  <si>
    <t>Frutales</t>
  </si>
  <si>
    <t xml:space="preserve">Arbustivas perennes </t>
  </si>
  <si>
    <t>Forestales</t>
  </si>
  <si>
    <r>
      <rPr>
        <b/>
        <sz val="11"/>
        <color theme="1"/>
        <rFont val="Calibri"/>
        <family val="2"/>
        <scheme val="minor"/>
      </rPr>
      <t>Calendario de producción</t>
    </r>
    <r>
      <rPr>
        <sz val="11"/>
        <color theme="1"/>
        <rFont val="Calibri"/>
        <family val="2"/>
        <scheme val="minor"/>
      </rPr>
      <t xml:space="preserve">
Pedir ver el plan de siembra y cosecha, o que el productor describa sus asociaciones y tiempos de siembra y cosecha.</t>
    </r>
  </si>
  <si>
    <t xml:space="preserve">Se cuenta con un calendario de siembra y cosecha </t>
  </si>
  <si>
    <r>
      <rPr>
        <b/>
        <sz val="11"/>
        <color theme="1"/>
        <rFont val="Calibri"/>
        <family val="2"/>
        <scheme val="minor"/>
      </rPr>
      <t>Estratificación de cultivos</t>
    </r>
    <r>
      <rPr>
        <sz val="11"/>
        <color theme="1"/>
        <rFont val="Calibri"/>
        <family val="2"/>
        <scheme val="minor"/>
      </rPr>
      <t xml:space="preserve">
Observar que existan cultivos estratificados, es decir, un cultivo está por encima de otro.</t>
    </r>
  </si>
  <si>
    <t>Las asociaciones se hacen en estratos</t>
  </si>
  <si>
    <r>
      <rPr>
        <b/>
        <sz val="11"/>
        <color theme="1"/>
        <rFont val="Calibri"/>
        <family val="2"/>
        <scheme val="minor"/>
      </rPr>
      <t>Acondicionamiento del Sitio</t>
    </r>
    <r>
      <rPr>
        <sz val="11"/>
        <color theme="1"/>
        <rFont val="Calibri"/>
        <family val="2"/>
        <scheme val="minor"/>
      </rPr>
      <t xml:space="preserve">
Observar que existan al meno 3 elementos: Señalización, tratamiento integral de residuos (desechos orgánicos, inorgánicos, excretas), ecotecnias (captación pluvial, calentadores solar, paneles solares, bicimáquinas, etc.)</t>
    </r>
  </si>
  <si>
    <r>
      <t xml:space="preserve">Acondicionamiento del sitio
</t>
    </r>
    <r>
      <rPr>
        <i/>
        <sz val="11"/>
        <color theme="1"/>
        <rFont val="Calibri"/>
        <family val="2"/>
        <scheme val="minor"/>
      </rPr>
      <t>(Marcar con una X sobre los elemntos con los cuales cuenta el sistema)</t>
    </r>
    <r>
      <rPr>
        <sz val="11"/>
        <color theme="1"/>
        <rFont val="Calibri"/>
        <family val="2"/>
        <scheme val="minor"/>
      </rPr>
      <t>:</t>
    </r>
  </si>
  <si>
    <t>Señalización</t>
  </si>
  <si>
    <t xml:space="preserve">Ecotecnias </t>
  </si>
  <si>
    <t xml:space="preserve">Manejo integral de residuos </t>
  </si>
  <si>
    <t>Áreas verdes</t>
  </si>
  <si>
    <t>Construcción con materiales locales</t>
  </si>
  <si>
    <r>
      <rPr>
        <b/>
        <sz val="11"/>
        <color theme="1"/>
        <rFont val="Calibri"/>
        <family val="2"/>
        <scheme val="minor"/>
      </rPr>
      <t>Atractivo Natural</t>
    </r>
    <r>
      <rPr>
        <sz val="11"/>
        <color theme="1"/>
        <rFont val="Calibri"/>
        <family val="2"/>
        <scheme val="minor"/>
      </rPr>
      <t xml:space="preserve">
Observar el atractivo natural </t>
    </r>
  </si>
  <si>
    <t>El sitio cuenta atractivos paisajísticos o sociales</t>
  </si>
  <si>
    <r>
      <rPr>
        <b/>
        <sz val="11"/>
        <color theme="1"/>
        <rFont val="Calibri"/>
        <family val="2"/>
        <scheme val="minor"/>
      </rPr>
      <t>Manejo de Recursos Naturales</t>
    </r>
    <r>
      <rPr>
        <sz val="11"/>
        <color theme="1"/>
        <rFont val="Calibri"/>
        <family val="2"/>
        <scheme val="minor"/>
      </rPr>
      <t xml:space="preserve">
Observar el tipo de información del lugar que se ofrece al turista</t>
    </r>
  </si>
  <si>
    <t>Información sobre el manejo de recursos naturales</t>
  </si>
  <si>
    <r>
      <rPr>
        <b/>
        <sz val="11"/>
        <color theme="1"/>
        <rFont val="Calibri"/>
        <family val="2"/>
        <scheme val="minor"/>
      </rPr>
      <t>Proyecto de Conservación y/o Restauración</t>
    </r>
    <r>
      <rPr>
        <sz val="11"/>
        <color theme="1"/>
        <rFont val="Calibri"/>
        <family val="2"/>
        <scheme val="minor"/>
      </rPr>
      <t xml:space="preserve">
Observar o preguntar sobre un área relacionada al proyecto que se destine a restauración o conservación.</t>
    </r>
  </si>
  <si>
    <t>El lugar cuenta con un proyecto de restauración o conservación de ecosistemas</t>
  </si>
  <si>
    <t>Del mismo predio</t>
  </si>
  <si>
    <t>Madera reciclada</t>
  </si>
  <si>
    <t>De bosque con manejo forestal sustentable</t>
  </si>
  <si>
    <t>De bosques sin manejo forestal sustentable</t>
  </si>
  <si>
    <r>
      <rPr>
        <b/>
        <sz val="11"/>
        <color theme="1"/>
        <rFont val="Calibri"/>
        <family val="2"/>
        <scheme val="minor"/>
      </rPr>
      <t>Infraestructura</t>
    </r>
    <r>
      <rPr>
        <sz val="11"/>
        <color theme="1"/>
        <rFont val="Calibri"/>
        <family val="2"/>
        <scheme val="minor"/>
      </rPr>
      <t xml:space="preserve">
Observar que existan al menos 3 elementos: Chimenea de extracción de humo fuera de la vivienda, cámara de combustión con regulación de oxigeno y acceso para extraer el hollín de la base de la chimenea.</t>
    </r>
  </si>
  <si>
    <r>
      <rPr>
        <b/>
        <sz val="11"/>
        <color theme="1"/>
        <rFont val="Calibri"/>
        <family val="2"/>
        <scheme val="minor"/>
      </rPr>
      <t>Combustión</t>
    </r>
    <r>
      <rPr>
        <sz val="11"/>
        <color theme="1"/>
        <rFont val="Calibri"/>
        <family val="2"/>
        <scheme val="minor"/>
      </rPr>
      <t xml:space="preserve">
Observar el interior de la cámara de combustión cuando la estufa este apagada y verificar que no existan abundantes trozos de carbón.</t>
    </r>
  </si>
  <si>
    <t>La madera queda totalmente reducida a ceniza dentro de la cámara de combustión. (No aplica en gasificadores, estas producen carbón)</t>
  </si>
  <si>
    <r>
      <rPr>
        <b/>
        <sz val="11"/>
        <color theme="1"/>
        <rFont val="Calibri"/>
        <family val="2"/>
        <scheme val="minor"/>
      </rPr>
      <t>Emisión de humo</t>
    </r>
    <r>
      <rPr>
        <sz val="11"/>
        <color theme="1"/>
        <rFont val="Calibri"/>
        <family val="2"/>
        <scheme val="minor"/>
      </rPr>
      <t xml:space="preserve">
Si la estufa esta prendida verificar que no salga humo hacia el interior de la cocina</t>
    </r>
  </si>
  <si>
    <t>Cuando la estufa está prendida, sale  humo  hacia el interior de la cocina</t>
  </si>
  <si>
    <r>
      <rPr>
        <b/>
        <sz val="11"/>
        <color theme="1"/>
        <rFont val="Calibri"/>
        <family val="2"/>
        <scheme val="minor"/>
      </rPr>
      <t>Procedencia de combustible</t>
    </r>
    <r>
      <rPr>
        <sz val="11"/>
        <color theme="1"/>
        <rFont val="Calibri"/>
        <family val="2"/>
        <scheme val="minor"/>
      </rPr>
      <t xml:space="preserve">
Observar el lugar de almacenamiento de la madera y observar que tipo de madera coincida con la respuesta dada.</t>
    </r>
  </si>
  <si>
    <t xml:space="preserve">La madera para la estufa proviene </t>
  </si>
  <si>
    <t>Se pide ver el certificado de capacitación, el reporte de asistencia técnica o contrato de construcción</t>
  </si>
  <si>
    <t>Hidroponia Solar</t>
  </si>
  <si>
    <t>Nunca</t>
  </si>
  <si>
    <t>Cada mes</t>
  </si>
  <si>
    <t>Cada semana</t>
  </si>
  <si>
    <t>Diario</t>
  </si>
  <si>
    <r>
      <rPr>
        <b/>
        <sz val="11"/>
        <color theme="1"/>
        <rFont val="Calibri"/>
        <family val="2"/>
        <scheme val="minor"/>
      </rPr>
      <t>Área de implementación</t>
    </r>
    <r>
      <rPr>
        <sz val="11"/>
        <color theme="1"/>
        <rFont val="Calibri"/>
        <family val="2"/>
        <scheme val="minor"/>
      </rPr>
      <t xml:space="preserve">
Observar que existan al menos 4 elementos: Bomba de agua fotovoltaica, sistema de riego por goteo, reservorio de agua y cultivos (hortalizas).</t>
    </r>
  </si>
  <si>
    <r>
      <t xml:space="preserve">El sistema cuenta con:
</t>
    </r>
    <r>
      <rPr>
        <i/>
        <sz val="11"/>
        <color theme="1"/>
        <rFont val="Calibri"/>
        <family val="2"/>
        <scheme val="minor"/>
      </rPr>
      <t>(Marcar con una X sobre los elemntos con los cuales cuenta el sistema):</t>
    </r>
  </si>
  <si>
    <t>Bomba de agua fotovoltaica</t>
  </si>
  <si>
    <t xml:space="preserve">Sistema de riego por goteo </t>
  </si>
  <si>
    <t xml:space="preserve">Reservorio de agua </t>
  </si>
  <si>
    <t>Cultivos (hortalizas)</t>
  </si>
  <si>
    <t>Canales con sustrato</t>
  </si>
  <si>
    <t>Invernadero (plástico)</t>
  </si>
  <si>
    <t>Malla sombra</t>
  </si>
  <si>
    <t>Filtros de agua</t>
  </si>
  <si>
    <t>Los filtros del sistema de riego deben limpiarse de preferencia diario y mínimo cada semana</t>
  </si>
  <si>
    <t>Frecuencia de mantenimiento de los filtros</t>
  </si>
  <si>
    <r>
      <rPr>
        <b/>
        <sz val="11"/>
        <color theme="1"/>
        <rFont val="Calibri"/>
        <family val="2"/>
        <scheme val="minor"/>
      </rPr>
      <t>Lugar de almacenamiento del agua</t>
    </r>
    <r>
      <rPr>
        <sz val="11"/>
        <color theme="1"/>
        <rFont val="Calibri"/>
        <family val="2"/>
        <scheme val="minor"/>
      </rPr>
      <t xml:space="preserve">
Observar que el efluente no esté canalizado directamente al cauce natural del agua. El agua es reutilizada o dirigida a un cultivo o a un humedal artificial (cama de oxidación).</t>
    </r>
  </si>
  <si>
    <t>Se reutiliza el agua residual del sistema</t>
  </si>
  <si>
    <t>Verificar que los distintos elementos funcionen correctamente y que los materiales (cubierta, malla, tuberías) estén en buen estado</t>
  </si>
  <si>
    <t>Verifica elementos del sistéma</t>
  </si>
  <si>
    <r>
      <rPr>
        <b/>
        <sz val="11"/>
        <color theme="1"/>
        <rFont val="Calibri"/>
        <family val="2"/>
        <scheme val="minor"/>
      </rPr>
      <t>Área de implementación</t>
    </r>
    <r>
      <rPr>
        <sz val="11"/>
        <color theme="1"/>
        <rFont val="Calibri"/>
        <family val="2"/>
        <scheme val="minor"/>
      </rPr>
      <t xml:space="preserve">
Observar que existan al menos 3 elementos: Suficiente área (min 20 m2), Camas de cultivo fértiles y composta.</t>
    </r>
  </si>
  <si>
    <t xml:space="preserve">Suficiente área </t>
  </si>
  <si>
    <t>Camas de cultivo</t>
  </si>
  <si>
    <t>Composta</t>
  </si>
  <si>
    <t xml:space="preserve">Protección perimetral </t>
  </si>
  <si>
    <t>Observar que el huerto familiar está dentro del área circundante a la casa, normalmente toda la familia participa en su cuidado.</t>
  </si>
  <si>
    <t>El huerto familiar está cercano al hogar</t>
  </si>
  <si>
    <r>
      <rPr>
        <b/>
        <sz val="11"/>
        <color theme="1"/>
        <rFont val="Calibri"/>
        <family val="2"/>
        <scheme val="minor"/>
      </rPr>
      <t>Selección de plantas</t>
    </r>
    <r>
      <rPr>
        <sz val="11"/>
        <color theme="1"/>
        <rFont val="Calibri"/>
        <family val="2"/>
        <scheme val="minor"/>
      </rPr>
      <t xml:space="preserve">
Observar la presencia de al menos 3 tipos de cultivo: legumbres, vegetales y tubérculos o granos. Legumbres (frijol, haba, arveja, etc.). Vegetales (tomate, zapallo, ajo, etc.). Granos (maíz, trigo, etc.). Medicinales (menta, estafiate, etc.) Especias y condimentos (canela, pimienta, etc.) Frutales (Guanábana, palta etc.) Tubérculos (papa, olluco, maca, etc.)</t>
    </r>
  </si>
  <si>
    <t>Existe una amplia variedad de especies</t>
  </si>
  <si>
    <t>Legumbres</t>
  </si>
  <si>
    <t>Vegetales</t>
  </si>
  <si>
    <t>Tubérculos</t>
  </si>
  <si>
    <t>Medicinales</t>
  </si>
  <si>
    <t>Especies y condimentos</t>
  </si>
  <si>
    <t>Granos</t>
  </si>
  <si>
    <r>
      <rPr>
        <b/>
        <sz val="11"/>
        <color theme="1"/>
        <rFont val="Calibri"/>
        <family val="2"/>
        <scheme val="minor"/>
      </rPr>
      <t>Sustrato</t>
    </r>
    <r>
      <rPr>
        <sz val="11"/>
        <color theme="1"/>
        <rFont val="Calibri"/>
        <family val="2"/>
        <scheme val="minor"/>
      </rPr>
      <t xml:space="preserve">
Observar que el sustrato utilizado de las camas sea obscuro, granular y no compactado. Preguntar si el sustrato está preparado con una relación establecida tierra fértil, abono y arena.</t>
    </r>
  </si>
  <si>
    <t>El sustrato se preparó con tierra fértil, abono y arena</t>
  </si>
  <si>
    <t xml:space="preserve">El productor recibió capacitación o asistencia técnica </t>
  </si>
  <si>
    <r>
      <rPr>
        <b/>
        <sz val="11"/>
        <color theme="1"/>
        <rFont val="Calibri"/>
        <family val="2"/>
        <scheme val="minor"/>
      </rPr>
      <t>Área de implementación</t>
    </r>
    <r>
      <rPr>
        <sz val="11"/>
        <color theme="1"/>
        <rFont val="Calibri"/>
        <family val="2"/>
        <scheme val="minor"/>
      </rPr>
      <t xml:space="preserve">
Observar que existan al menos 3 elementos: Cobertura de plástico (cal. entre 650 y 800) para invernadero, estructura de invernadero sólida elaborada con madera, bambú o metal y sistema de ventilación</t>
    </r>
  </si>
  <si>
    <t>Cobertura de plástico para invernadero</t>
  </si>
  <si>
    <t xml:space="preserve">Estructura de invernadero sólida </t>
  </si>
  <si>
    <t>Sistema de ventilación</t>
  </si>
  <si>
    <t>Antesala o área para desinfectar zapatos  antes de ingresar al invernadero</t>
  </si>
  <si>
    <t>Camas o mesas de cultivo con sustrato fértil</t>
  </si>
  <si>
    <t>Área con poca pendiente</t>
  </si>
  <si>
    <r>
      <rPr>
        <b/>
        <sz val="11"/>
        <color theme="1"/>
        <rFont val="Calibri"/>
        <family val="2"/>
        <scheme val="minor"/>
      </rPr>
      <t>Sistema de amarre</t>
    </r>
    <r>
      <rPr>
        <sz val="11"/>
        <color theme="1"/>
        <rFont val="Calibri"/>
        <family val="2"/>
        <scheme val="minor"/>
      </rPr>
      <t xml:space="preserve">
Observar que el sistema de amarre del plástico a la estructura no perfore o dañe el plástico.</t>
    </r>
  </si>
  <si>
    <t>El sistema de amarre del plástico a la estructura no perfora el plástico</t>
  </si>
  <si>
    <t>Regulación de temperatura
Observar que se cuente con un sistema que permita controlar el flujo de aire para regular la temperatura interior del invernadero.</t>
  </si>
  <si>
    <t>El invernadero tiene forma de regular la temperatura interna</t>
  </si>
  <si>
    <t>Manejo de suelo o sustrato (uso de abonos, acondicionado de suelo, etc.)</t>
  </si>
  <si>
    <t>Manejo de agua (Riego eficiente)</t>
  </si>
  <si>
    <t>Manejo integrado de plagas</t>
  </si>
  <si>
    <t>Rotación de cultivos</t>
  </si>
  <si>
    <t>Diversificación</t>
  </si>
  <si>
    <r>
      <rPr>
        <b/>
        <sz val="11"/>
        <color theme="1"/>
        <rFont val="Calibri"/>
        <family val="2"/>
        <scheme val="minor"/>
      </rPr>
      <t>Buenas prácticas en un invernadero</t>
    </r>
    <r>
      <rPr>
        <sz val="11"/>
        <color theme="1"/>
        <rFont val="Calibri"/>
        <family val="2"/>
        <scheme val="minor"/>
      </rPr>
      <t xml:space="preserve">
Observar que existan al menos 3 elementos: Manejo de suelo o sustrato, Manejo de agua, Manejo integrado de plagas</t>
    </r>
  </si>
  <si>
    <t>El invernadero cuenta con las siguientes buenas prácticas</t>
  </si>
  <si>
    <t>vende</t>
  </si>
  <si>
    <t>no aplica ni vende</t>
  </si>
  <si>
    <r>
      <rPr>
        <b/>
        <sz val="11"/>
        <color theme="1"/>
        <rFont val="Calibri"/>
        <family val="2"/>
        <scheme val="minor"/>
      </rPr>
      <t>Área de producción</t>
    </r>
    <r>
      <rPr>
        <sz val="11"/>
        <color theme="1"/>
        <rFont val="Calibri"/>
        <family val="2"/>
        <scheme val="minor"/>
      </rPr>
      <t xml:space="preserve">
Observar que existan al menos 4 elementos: Uso de lombrices, superficie con poca pendiente, techo o plástico, canal colector de lixiviados y criba. En el lugar debe haber abono o evidencia de que se ha producido ahí.</t>
    </r>
  </si>
  <si>
    <t>Canal colector de lixiviados</t>
  </si>
  <si>
    <t>Uso de lombrices para producir composta</t>
  </si>
  <si>
    <t>Criba</t>
  </si>
  <si>
    <r>
      <rPr>
        <b/>
        <sz val="11"/>
        <color theme="1"/>
        <rFont val="Calibri"/>
        <family val="2"/>
        <scheme val="minor"/>
      </rPr>
      <t xml:space="preserve">Prueba de puño
</t>
    </r>
    <r>
      <rPr>
        <sz val="11"/>
        <color theme="1"/>
        <rFont val="Calibri"/>
        <family val="2"/>
        <scheme val="minor"/>
      </rPr>
      <t>a)- Observar que tenga un color obscuro y olor agradable. 
b)-Tomar una cantidad del sustrato con el puño de una mano y aplicar fuerza, lo normal de un brazo, si salen de 8 a 10 gotas es que la humedad del abono es correcta.  (80 % de humedad aproximadamente).</t>
    </r>
  </si>
  <si>
    <t>El abono terminado tiene un color obscuro, textura granular, olor agradable y humedad apropiada.</t>
  </si>
  <si>
    <r>
      <rPr>
        <b/>
        <sz val="11"/>
        <color theme="1"/>
        <rFont val="Calibri"/>
        <family val="2"/>
        <scheme val="minor"/>
      </rPr>
      <t>Uso de abono</t>
    </r>
    <r>
      <rPr>
        <sz val="11"/>
        <color theme="1"/>
        <rFont val="Calibri"/>
        <family val="2"/>
        <scheme val="minor"/>
      </rPr>
      <t xml:space="preserve">
Si el cliente vende el abono preguntar cuánto gana con la venta al mes y quiénes son sus clientes. Si lo aplica, verificar que en los lugares donde lo aplique el suelo tenga abono, esté más oscuro o las plantas en buen estado</t>
    </r>
  </si>
  <si>
    <r>
      <rPr>
        <b/>
        <sz val="11"/>
        <color theme="1"/>
        <rFont val="Calibri"/>
        <family val="2"/>
        <scheme val="minor"/>
      </rPr>
      <t>Insumos</t>
    </r>
    <r>
      <rPr>
        <sz val="11"/>
        <color theme="1"/>
        <rFont val="Calibri"/>
        <family val="2"/>
        <scheme val="minor"/>
      </rPr>
      <t xml:space="preserve">
Observar que existan al menos 2 fuentes de nutrientes: composta y abonos verdes.</t>
    </r>
  </si>
  <si>
    <t>Compostas</t>
  </si>
  <si>
    <t>Abonos verdes o cultivos de cobertura</t>
  </si>
  <si>
    <t>Residuos de cosecha</t>
  </si>
  <si>
    <t>Ceniza y carbón</t>
  </si>
  <si>
    <t>Agua</t>
  </si>
  <si>
    <t>Té de hierbas o estiércol</t>
  </si>
  <si>
    <t xml:space="preserve">Verifica eficiencia </t>
  </si>
  <si>
    <r>
      <rPr>
        <b/>
        <sz val="11"/>
        <color theme="1"/>
        <rFont val="Calibri"/>
        <family val="2"/>
        <scheme val="minor"/>
      </rPr>
      <t>Calendario de composta</t>
    </r>
    <r>
      <rPr>
        <sz val="11"/>
        <color theme="1"/>
        <rFont val="Calibri"/>
        <family val="2"/>
        <scheme val="minor"/>
      </rPr>
      <t xml:space="preserve">
Pedir al productor que explique en que orden aplica los diversos insumos para nutrir el suelo y verificar si cuneta con un calendario físico.</t>
    </r>
  </si>
  <si>
    <t>Se utiliza un calendario para la aplicación de las fuentes de nutrientes al suelo</t>
  </si>
  <si>
    <t>Observaciones</t>
  </si>
  <si>
    <r>
      <rPr>
        <b/>
        <sz val="11"/>
        <color theme="1"/>
        <rFont val="Calibri"/>
        <family val="2"/>
        <scheme val="minor"/>
      </rPr>
      <t>Estrategia de conservación</t>
    </r>
    <r>
      <rPr>
        <sz val="11"/>
        <color theme="1"/>
        <rFont val="Calibri"/>
        <family val="2"/>
        <scheme val="minor"/>
      </rPr>
      <t xml:space="preserve">
Observar que existan al menos 2 de los elementos: rotación o diversificación de cultivos y cultivos de cobertura o arrope</t>
    </r>
  </si>
  <si>
    <r>
      <t xml:space="preserve">La pérdida de nutrientes se atiende con:
</t>
    </r>
    <r>
      <rPr>
        <i/>
        <sz val="11"/>
        <color theme="1"/>
        <rFont val="Calibri"/>
        <family val="2"/>
        <scheme val="minor"/>
      </rPr>
      <t>(Marcar con una X sobre los elemntos con los cuales cuenta el sistema)</t>
    </r>
  </si>
  <si>
    <t>Rotación o diversificación de cultivos</t>
  </si>
  <si>
    <t>Cultivos de cobertura o arrope</t>
  </si>
  <si>
    <t>Agricultura de conservación</t>
  </si>
  <si>
    <t>Control de erosión (zanjas-bordo, terrazas)</t>
  </si>
  <si>
    <t>Riego eficiente</t>
  </si>
  <si>
    <t>Sombra natural</t>
  </si>
  <si>
    <r>
      <rPr>
        <b/>
        <sz val="11"/>
        <color theme="1"/>
        <rFont val="Calibri"/>
        <family val="2"/>
        <scheme val="minor"/>
      </rPr>
      <t>Análisis del Suelo</t>
    </r>
    <r>
      <rPr>
        <sz val="11"/>
        <color theme="1"/>
        <rFont val="Calibri"/>
        <family val="2"/>
        <scheme val="minor"/>
      </rPr>
      <t xml:space="preserve">
Solicitar el análisis de suelo mediante cromatografía o laboratorio y preguntar la frecuencia en que se realizan</t>
    </r>
  </si>
  <si>
    <t>Se realiza análisis de suelo</t>
  </si>
  <si>
    <t>Se pide ver el certificado de capacitación o el reporte de asistencia técnica</t>
  </si>
  <si>
    <t>Verdes y robustas</t>
  </si>
  <si>
    <t>Hojas amarillas y con manchas</t>
  </si>
  <si>
    <t>Plantas sin hojas o secas</t>
  </si>
  <si>
    <r>
      <rPr>
        <b/>
        <sz val="11"/>
        <color theme="1"/>
        <rFont val="Calibri"/>
        <family val="2"/>
        <scheme val="minor"/>
      </rPr>
      <t>Control de plagas</t>
    </r>
    <r>
      <rPr>
        <sz val="11"/>
        <color theme="1"/>
        <rFont val="Calibri"/>
        <family val="2"/>
        <scheme val="minor"/>
      </rPr>
      <t xml:space="preserve">
Observar que existan al menos 3 controles: Control manual o mecánico, biopesticidas (preparados con vegetales y microorganismos) y rotación o asociación de cultivos.</t>
    </r>
  </si>
  <si>
    <r>
      <t xml:space="preserve">El control de plagas se realiza con:
</t>
    </r>
    <r>
      <rPr>
        <i/>
        <sz val="11"/>
        <color theme="1"/>
        <rFont val="Calibri"/>
        <family val="2"/>
        <scheme val="minor"/>
      </rPr>
      <t>(Marcar con una X sobre los elemntos con los cuales cuenta el sistema)</t>
    </r>
  </si>
  <si>
    <t>Biopesticidas</t>
  </si>
  <si>
    <t>Pesticidas químicos</t>
  </si>
  <si>
    <t>Preparados minerales</t>
  </si>
  <si>
    <t xml:space="preserve">Control biológico </t>
  </si>
  <si>
    <r>
      <rPr>
        <b/>
        <sz val="11"/>
        <color theme="1"/>
        <rFont val="Calibri"/>
        <family val="2"/>
        <scheme val="minor"/>
      </rPr>
      <t>Identificar salud de la planta</t>
    </r>
    <r>
      <rPr>
        <sz val="11"/>
        <color theme="1"/>
        <rFont val="Calibri"/>
        <family val="2"/>
        <scheme val="minor"/>
      </rPr>
      <t xml:space="preserve">
Observar las hojas de las plantas y seleccionar la categoría que mejor describa la situación. Las plantas sanas deben estar verdes y frondosas</t>
    </r>
  </si>
  <si>
    <t>Salud de las plantas</t>
  </si>
  <si>
    <t>Pedir ver los registros o que explique algunos ciclos</t>
  </si>
  <si>
    <t>Conoce los ciclos de plagas y enfermedades</t>
  </si>
  <si>
    <t>Una vez al año</t>
  </si>
  <si>
    <t>Antes de cada nueva producción</t>
  </si>
  <si>
    <t>De cristalina a verde, poca espuma en superficie y comportamiento activo de los peces</t>
  </si>
  <si>
    <t>Turbia (peces hambrientos)</t>
  </si>
  <si>
    <t>Muy verde, espuma en superficie y burbujas de gas</t>
  </si>
  <si>
    <t>Marrón con burbujas de gas y olor fuerte</t>
  </si>
  <si>
    <r>
      <rPr>
        <b/>
        <sz val="11"/>
        <color theme="1"/>
        <rFont val="Calibri"/>
        <family val="2"/>
        <scheme val="minor"/>
      </rPr>
      <t>Área de implementación</t>
    </r>
    <r>
      <rPr>
        <sz val="11"/>
        <color theme="1"/>
        <rFont val="Calibri"/>
        <family val="2"/>
        <scheme val="minor"/>
      </rPr>
      <t xml:space="preserve">
Observar que existan al menos 3 elementos: Acceso permanente de agua, filtros, tanques de cría</t>
    </r>
  </si>
  <si>
    <t>Filtros</t>
  </si>
  <si>
    <t>Acceso permanente de agua</t>
  </si>
  <si>
    <t>Tanque de cría</t>
  </si>
  <si>
    <t>Tanque de engorda</t>
  </si>
  <si>
    <t>Tratamiento del agua residual</t>
  </si>
  <si>
    <t>Desagüe</t>
  </si>
  <si>
    <t>Sistemas de aireación</t>
  </si>
  <si>
    <t>Preguntar con que frecuencia se realizan los análisis de agua y pedir ver el estudio.</t>
  </si>
  <si>
    <t>Se realizan análisis de agua</t>
  </si>
  <si>
    <r>
      <rPr>
        <b/>
        <sz val="11"/>
        <color theme="1"/>
        <rFont val="Calibri"/>
        <family val="2"/>
        <scheme val="minor"/>
      </rPr>
      <t>Calidad de agua</t>
    </r>
    <r>
      <rPr>
        <sz val="11"/>
        <color theme="1"/>
        <rFont val="Calibri"/>
        <family val="2"/>
        <scheme val="minor"/>
      </rPr>
      <t xml:space="preserve">
Observar el color y transparencia del agua. Con la mano doblada hacia adelante y los dedos estirados sumerja lentamente el brazo hasta que no vea la palma. Si la palma desaparece cuando el agua llega al codo (+ - 30cm) el agua esta turbia</t>
    </r>
  </si>
  <si>
    <t>La calidad de agua es:</t>
  </si>
  <si>
    <r>
      <rPr>
        <b/>
        <sz val="11"/>
        <color theme="1"/>
        <rFont val="Calibri"/>
        <family val="2"/>
        <scheme val="minor"/>
      </rPr>
      <t>Uso de afluentes del agua</t>
    </r>
    <r>
      <rPr>
        <sz val="11"/>
        <color theme="1"/>
        <rFont val="Calibri"/>
        <family val="2"/>
        <scheme val="minor"/>
      </rPr>
      <t xml:space="preserve">
Observar que el efluente no esté canalizado directamente al cauce natural del agua. El agua es reutilizada o dirigida a un cultivo o a un humedal artificial (cama de oxidación).</t>
    </r>
  </si>
  <si>
    <t>Sistema de tratamiento del efluente de agua o reúso en sistemas agrícolas</t>
  </si>
  <si>
    <t>Presa Filtrante</t>
  </si>
  <si>
    <t xml:space="preserve">Nunca </t>
  </si>
  <si>
    <t>Cada año o menos</t>
  </si>
  <si>
    <t>Cada 2 años</t>
  </si>
  <si>
    <t>muro mucho más alto que cárcava</t>
  </si>
  <si>
    <t>Muro menor a cárcava</t>
  </si>
  <si>
    <r>
      <rPr>
        <b/>
        <sz val="11"/>
        <color theme="1"/>
        <rFont val="Calibri"/>
        <family val="2"/>
        <scheme val="minor"/>
      </rPr>
      <t>Área de implementación</t>
    </r>
    <r>
      <rPr>
        <sz val="11"/>
        <color theme="1"/>
        <rFont val="Calibri"/>
        <family val="2"/>
        <scheme val="minor"/>
      </rPr>
      <t xml:space="preserve">
Observar que existan al menos 2 elementos: muro (troncos, piedras, residuos de construcción o gaviones), vertedero</t>
    </r>
  </si>
  <si>
    <t>Muro de troncos, piedras, residuos de construcción o gaviones</t>
  </si>
  <si>
    <t>Vertedor</t>
  </si>
  <si>
    <t>Base nivelada</t>
  </si>
  <si>
    <t>Sistemas complementarios como zanjas bordo o drenajes</t>
  </si>
  <si>
    <t>Observar que la estructura esté en buen estado sin arbustos creciendo sobre el muro y que el vertedero esté libre de residuos</t>
  </si>
  <si>
    <t>Se le da mantenimiento a los muros</t>
  </si>
  <si>
    <t>La altura del muro debe ser igual o ligeramente superior a la profundidad de la cárcava. Un muro muy alto es ineficiente. Un muro muy bajo no retiene suficiente suelo.</t>
  </si>
  <si>
    <t>La altura del muro es igual o levemente superior a la profundidad de la cárcava</t>
  </si>
  <si>
    <t>Observar aguas arriba de la presa y verificar que exista acumulación de sedimentos inorgánicos y de matera orgánica.</t>
  </si>
  <si>
    <t>Hay sedimento depositado aguas arriba del muro</t>
  </si>
  <si>
    <t>Reservorio de Aguas Lluvia</t>
  </si>
  <si>
    <t>Transparente</t>
  </si>
  <si>
    <t>Turbia</t>
  </si>
  <si>
    <t>Lodosa</t>
  </si>
  <si>
    <t>Nunca o cada más de 3 años</t>
  </si>
  <si>
    <t>1 vez cada 2 años</t>
  </si>
  <si>
    <t>1 vez al año o menos</t>
  </si>
  <si>
    <r>
      <rPr>
        <b/>
        <sz val="11"/>
        <color theme="1"/>
        <rFont val="Calibri"/>
        <family val="2"/>
        <scheme val="minor"/>
      </rPr>
      <t>Área de implementación</t>
    </r>
    <r>
      <rPr>
        <sz val="11"/>
        <color theme="1"/>
        <rFont val="Calibri"/>
        <family val="2"/>
        <scheme val="minor"/>
      </rPr>
      <t xml:space="preserve">
Observar que existan al menos 3 elemento: Capa impermeable, entrada con filtro y salida con filtro.</t>
    </r>
  </si>
  <si>
    <t>Capa de material impermeable</t>
  </si>
  <si>
    <t>Entrada con filtro de sólidos</t>
  </si>
  <si>
    <t>Salida con filtro</t>
  </si>
  <si>
    <t>Cerco</t>
  </si>
  <si>
    <t>Rebosadero</t>
  </si>
  <si>
    <t>Presas filtrantes</t>
  </si>
  <si>
    <t>Vegetación circundante</t>
  </si>
  <si>
    <r>
      <rPr>
        <b/>
        <sz val="11"/>
        <color theme="1"/>
        <rFont val="Calibri"/>
        <family val="2"/>
        <scheme val="minor"/>
      </rPr>
      <t>Calidad de Agua</t>
    </r>
    <r>
      <rPr>
        <sz val="11"/>
        <color theme="1"/>
        <rFont val="Calibri"/>
        <family val="2"/>
        <scheme val="minor"/>
      </rPr>
      <t xml:space="preserve">
Observar el color y transparencia del agua </t>
    </r>
  </si>
  <si>
    <t>La calidad del agua es</t>
  </si>
  <si>
    <t>Preguntar si el reservorio tiene fugas y observar si existen áreas húmedas en la base del reservorio, sobre todo cerca del drenaje de salida.</t>
  </si>
  <si>
    <t>El reservorio tiene fugas</t>
  </si>
  <si>
    <r>
      <rPr>
        <b/>
        <sz val="11"/>
        <color theme="1"/>
        <rFont val="Calibri"/>
        <family val="2"/>
        <scheme val="minor"/>
      </rPr>
      <t>Limpieza de reservorio</t>
    </r>
    <r>
      <rPr>
        <sz val="11"/>
        <color theme="1"/>
        <rFont val="Calibri"/>
        <family val="2"/>
        <scheme val="minor"/>
      </rPr>
      <t xml:space="preserve">
Preguntar y observar la transparencia del agua y si se puede ver la acumulación de sedimentos.</t>
    </r>
  </si>
  <si>
    <t>Frecuencia con la que se extraen sedimentos</t>
  </si>
  <si>
    <t>Riego Eficiente</t>
  </si>
  <si>
    <r>
      <rPr>
        <b/>
        <sz val="11"/>
        <color theme="1"/>
        <rFont val="Calibri"/>
        <family val="2"/>
        <scheme val="minor"/>
      </rPr>
      <t>Área de implementación</t>
    </r>
    <r>
      <rPr>
        <sz val="11"/>
        <color theme="1"/>
        <rFont val="Calibri"/>
        <family val="2"/>
        <scheme val="minor"/>
      </rPr>
      <t xml:space="preserve">
Observar que existan al menos 4 elementos: Cintilla o manguera, dosificadores (goteros, micro aspersores), acceso permanente al agua  y filtros.</t>
    </r>
  </si>
  <si>
    <t>Manguera o cintilla de riego</t>
  </si>
  <si>
    <t>Dosificadores cercanos al suelo</t>
  </si>
  <si>
    <t>Acceso permanente al agua</t>
  </si>
  <si>
    <t>Fetirrigación</t>
  </si>
  <si>
    <t>Bomba de agua</t>
  </si>
  <si>
    <r>
      <rPr>
        <b/>
        <sz val="11"/>
        <color theme="1"/>
        <rFont val="Calibri"/>
        <family val="2"/>
        <scheme val="minor"/>
      </rPr>
      <t>Dosificadores</t>
    </r>
    <r>
      <rPr>
        <sz val="11"/>
        <color theme="1"/>
        <rFont val="Calibri"/>
        <family val="2"/>
        <scheme val="minor"/>
      </rPr>
      <t xml:space="preserve">
Observar una  línea de riego en operación y evaluar que más de la mitad de los dosificadores funcionen. Si menos de la mitad funciona verificar veracidad de respuesta de mantenimiento</t>
    </r>
  </si>
  <si>
    <t>Los dosificadores funcionan correctamente</t>
  </si>
  <si>
    <r>
      <rPr>
        <b/>
        <sz val="11"/>
        <color theme="1"/>
        <rFont val="Calibri"/>
        <family val="2"/>
        <scheme val="minor"/>
      </rPr>
      <t>Ubicación de tuberías</t>
    </r>
    <r>
      <rPr>
        <sz val="11"/>
        <color theme="1"/>
        <rFont val="Calibri"/>
        <family val="2"/>
        <scheme val="minor"/>
      </rPr>
      <t xml:space="preserve">
Observar que las tuberías principales de suministro de agua estén enterradas </t>
    </r>
  </si>
  <si>
    <t>Las tuberías principales de distribución se encuentran enterradas</t>
  </si>
  <si>
    <r>
      <rPr>
        <b/>
        <sz val="11"/>
        <color theme="1"/>
        <rFont val="Calibri"/>
        <family val="2"/>
        <scheme val="minor"/>
      </rPr>
      <t>Limpieza de filtros</t>
    </r>
    <r>
      <rPr>
        <sz val="11"/>
        <color theme="1"/>
        <rFont val="Calibri"/>
        <family val="2"/>
        <scheme val="minor"/>
      </rPr>
      <t xml:space="preserve">
Preguntar cuando fue la última vez que se limpió un filtro y pedir que se abra uno para observar si está sucio o no.</t>
    </r>
  </si>
  <si>
    <t>Limpieza de los filtros</t>
  </si>
  <si>
    <t>De la misma familia (avena, trigo)</t>
  </si>
  <si>
    <t>De dos familias (arveja, maíz)</t>
  </si>
  <si>
    <t>De tres o más familias (papa, quinua, haba)</t>
  </si>
  <si>
    <t>3 ciclos de cultivo o menos</t>
  </si>
  <si>
    <t>4 ciclos de cultivo</t>
  </si>
  <si>
    <t>Nunca o más de 5 ciclos de cultivo</t>
  </si>
  <si>
    <r>
      <rPr>
        <b/>
        <sz val="11"/>
        <color theme="1"/>
        <rFont val="Calibri"/>
        <family val="2"/>
        <scheme val="minor"/>
      </rPr>
      <t>Rotación de cultivos</t>
    </r>
    <r>
      <rPr>
        <sz val="11"/>
        <color theme="1"/>
        <rFont val="Calibri"/>
        <family val="2"/>
        <scheme val="minor"/>
      </rPr>
      <t xml:space="preserve">
Preguntar que secuencia de especies se siembran en una parcela en 3 o 4 ciclos. Ejemplos de las 5 principales familias cultivadas: Solanáceas (papa, tomate, ají, tabaco, etc.), Leguminosas (frijol, arveja, haba, etc.), Compuestas (alcachofa, lechuga, girasol, etc.), Umbelíferas (zanahoria, apio, perejil, etc.) y Gramíneas (maíz, cebada, trigo arroz, etc.)</t>
    </r>
  </si>
  <si>
    <t>La secuencia de rotación de especies es</t>
  </si>
  <si>
    <t>Preguntar si se utiliza algún tipo de calendario  que permita llevar un control sobre la secuencia de las especies a rotar.</t>
  </si>
  <si>
    <t>Se utiliza un calendario de cultivos</t>
  </si>
  <si>
    <t>Solicitar ver el análisis de suelo, y preguntar con que frecuencia los realiza.</t>
  </si>
  <si>
    <t>Se realizan análisis de suelo</t>
  </si>
  <si>
    <r>
      <rPr>
        <b/>
        <sz val="11"/>
        <color theme="1"/>
        <rFont val="Calibri"/>
        <family val="2"/>
        <scheme val="minor"/>
      </rPr>
      <t>Cultivo de abonos verdes</t>
    </r>
    <r>
      <rPr>
        <sz val="11"/>
        <color theme="1"/>
        <rFont val="Calibri"/>
        <family val="2"/>
        <scheme val="minor"/>
      </rPr>
      <t xml:space="preserve">
Preguntar al productor cada cuantos ciclos de siembra deja descansar la tierra o aplica la técnica de abonos verdes para restaurar los nutrientes del suelo.</t>
    </r>
  </si>
  <si>
    <t>La parcela se descansa (barbecho) o se siembra con abonos verdes cada</t>
  </si>
  <si>
    <t>Se pide ver certificado o el trabajó realizado por el técnico.</t>
  </si>
  <si>
    <r>
      <rPr>
        <b/>
        <sz val="11"/>
        <color theme="1"/>
        <rFont val="Calibri"/>
        <family val="2"/>
        <scheme val="minor"/>
      </rPr>
      <t>Área de implementación</t>
    </r>
    <r>
      <rPr>
        <sz val="11"/>
        <color theme="1"/>
        <rFont val="Calibri"/>
        <family val="2"/>
        <scheme val="minor"/>
      </rPr>
      <t xml:space="preserve">
Observar que existan al menos 2 elementos: Árboles y áreas de cultivos.</t>
    </r>
  </si>
  <si>
    <t>Árboles (maderables, frutales, follaje comestible)</t>
  </si>
  <si>
    <t>Áreas de cultivos (anuales, perennes)</t>
  </si>
  <si>
    <t>Preguntar sobre los principales productos y su traducción en ingresos. Mínimo 3 fuentes diversas de ingreso</t>
  </si>
  <si>
    <t>Hay producción e ingresos diversos</t>
  </si>
  <si>
    <r>
      <rPr>
        <b/>
        <sz val="11"/>
        <color theme="1"/>
        <rFont val="Calibri"/>
        <family val="2"/>
        <scheme val="minor"/>
      </rPr>
      <t>Plan de Manejo</t>
    </r>
    <r>
      <rPr>
        <sz val="11"/>
        <color theme="1"/>
        <rFont val="Calibri"/>
        <family val="2"/>
        <scheme val="minor"/>
      </rPr>
      <t xml:space="preserve">
Pedir el plan de manejo y comprobar que se han estado realizando las recomendaciones.</t>
    </r>
  </si>
  <si>
    <t>Existe un plan de manejo</t>
  </si>
  <si>
    <t xml:space="preserve">El agricultor recibió capacitación o asistencia técnica </t>
  </si>
  <si>
    <t>Baja, (pasto pisoteado sin raíces ni suelo expuesto)</t>
  </si>
  <si>
    <t>Moderada,  (pasto pisoteado con raíz quebrada y el 30% del suelo expuesto)</t>
  </si>
  <si>
    <t>Alta, (más del 60% del suelo está expuesto y removido por el pisoteo)</t>
  </si>
  <si>
    <r>
      <rPr>
        <b/>
        <sz val="11"/>
        <color theme="1"/>
        <rFont val="Calibri"/>
        <family val="2"/>
        <scheme val="minor"/>
      </rPr>
      <t>Área de implementación</t>
    </r>
    <r>
      <rPr>
        <sz val="11"/>
        <color theme="1"/>
        <rFont val="Calibri"/>
        <family val="2"/>
        <scheme val="minor"/>
      </rPr>
      <t xml:space="preserve">
Observar que existan al menos 4 elementos: Especies maderables o frutales, ganado, parcelas con pasto y cerca.</t>
    </r>
  </si>
  <si>
    <t>Árboles maderables, frutales o forrajeros</t>
  </si>
  <si>
    <t>Parcelas con pasto</t>
  </si>
  <si>
    <t>Ganado</t>
  </si>
  <si>
    <t>Cerca</t>
  </si>
  <si>
    <t>Reservorio de agua</t>
  </si>
  <si>
    <t>Abrevadero</t>
  </si>
  <si>
    <t>Suelos en reposo</t>
  </si>
  <si>
    <t>Arbóreas forrajeras</t>
  </si>
  <si>
    <t>Preguntar sobre los principales productos y su traducción en ingresos. Mínimo 3 fuentes diversas de ingreso (una de ellas, ganado)</t>
  </si>
  <si>
    <r>
      <rPr>
        <b/>
        <sz val="11"/>
        <color theme="1"/>
        <rFont val="Calibri"/>
        <family val="2"/>
        <scheme val="minor"/>
      </rPr>
      <t>Salud de los animales /Protección de parcelas agrícolas</t>
    </r>
    <r>
      <rPr>
        <sz val="11"/>
        <color theme="1"/>
        <rFont val="Calibri"/>
        <family val="2"/>
        <scheme val="minor"/>
      </rPr>
      <t xml:space="preserve">
Pedir el plan de manejo o que el agricultor explique cómo funciona su sistema y cada cuanto rota parcelas</t>
    </r>
  </si>
  <si>
    <t>Hay un plan de manejo</t>
  </si>
  <si>
    <r>
      <rPr>
        <b/>
        <sz val="11"/>
        <color theme="1"/>
        <rFont val="Calibri"/>
        <family val="2"/>
        <scheme val="minor"/>
      </rPr>
      <t>Compactación del suelo</t>
    </r>
    <r>
      <rPr>
        <sz val="11"/>
        <color theme="1"/>
        <rFont val="Calibri"/>
        <family val="2"/>
        <scheme val="minor"/>
      </rPr>
      <t xml:space="preserve">
Observar el grado exposición de suelo y remoción de vegetación en el área de pastaje. No incluir los caminos o zonas de descanso ya que estas  siempre tienen una carga mayor de transito del ganado.</t>
    </r>
  </si>
  <si>
    <t>Compactación del suelo en áreas de pastoreo (excluir caminos y zonas de descanso)</t>
  </si>
  <si>
    <r>
      <rPr>
        <b/>
        <sz val="11"/>
        <color theme="1"/>
        <rFont val="Calibri"/>
        <family val="2"/>
        <scheme val="minor"/>
      </rPr>
      <t>Área de implementación</t>
    </r>
    <r>
      <rPr>
        <sz val="11"/>
        <color theme="1"/>
        <rFont val="Calibri"/>
        <family val="2"/>
        <scheme val="minor"/>
      </rPr>
      <t xml:space="preserve">
Observar que existan lal menos 2 elementos: Árboles o arbustos y cultivos o animales asociados bajo sombra.</t>
    </r>
  </si>
  <si>
    <t>Árboles y/o arbustos</t>
  </si>
  <si>
    <t>Animales y/o cultivos asociados bajo sombra</t>
  </si>
  <si>
    <t>Hojas de los árboles y/o arbustos acumuladoras sobre el suelo (arrope)</t>
  </si>
  <si>
    <r>
      <rPr>
        <b/>
        <sz val="11"/>
        <color theme="1"/>
        <rFont val="Calibri"/>
        <family val="2"/>
        <scheme val="minor"/>
      </rPr>
      <t>Podas</t>
    </r>
    <r>
      <rPr>
        <sz val="11"/>
        <color theme="1"/>
        <rFont val="Calibri"/>
        <family val="2"/>
        <scheme val="minor"/>
      </rPr>
      <t xml:space="preserve">
Observar las podas realizadas en los árboles.</t>
    </r>
  </si>
  <si>
    <t>Se realizan podas</t>
  </si>
  <si>
    <t>Preguntar  si las especies seleccionadas para generar sombra son nativas. Verificar que existan árboles similares en la región (sobre todo en áreas sin labrar).</t>
  </si>
  <si>
    <t>Las especies utilizadas para generar sombra son nativas</t>
  </si>
  <si>
    <t>Erosionado (con o sin cultivos)</t>
  </si>
  <si>
    <t>Compactado (con o sin cultivos)</t>
  </si>
  <si>
    <t>En reposo o abandonada</t>
  </si>
  <si>
    <t>Fértil y con evidencia de cultivos</t>
  </si>
  <si>
    <r>
      <rPr>
        <b/>
        <sz val="11"/>
        <color theme="1"/>
        <rFont val="Calibri"/>
        <family val="2"/>
        <scheme val="minor"/>
      </rPr>
      <t>Área de implamentación</t>
    </r>
    <r>
      <rPr>
        <sz val="11"/>
        <color theme="1"/>
        <rFont val="Calibri"/>
        <family val="2"/>
        <scheme val="minor"/>
      </rPr>
      <t xml:space="preserve">
Observar que existan al menos 3 elementos: Muro de contención, superficie cultivable, sistemas de desagüe</t>
    </r>
  </si>
  <si>
    <t xml:space="preserve">Muros de contención </t>
  </si>
  <si>
    <t>Sistemas de desagüe</t>
  </si>
  <si>
    <t xml:space="preserve">Superficie cultivable </t>
  </si>
  <si>
    <t xml:space="preserve">Fácil acceso </t>
  </si>
  <si>
    <r>
      <rPr>
        <b/>
        <sz val="11"/>
        <color theme="1"/>
        <rFont val="Calibri"/>
        <family val="2"/>
        <scheme val="minor"/>
      </rPr>
      <t>Trazo de terrazas</t>
    </r>
    <r>
      <rPr>
        <sz val="11"/>
        <color theme="1"/>
        <rFont val="Calibri"/>
        <family val="2"/>
        <scheme val="minor"/>
      </rPr>
      <t xml:space="preserve">
Observar que el muro de contención este construido perpendicularmente a la pendiente del terreno.</t>
    </r>
  </si>
  <si>
    <t>El contorno de las terrazas está trazado con las curvas de nivel</t>
  </si>
  <si>
    <t>Observar el suelo, este tiene que tiene que tener una capa de suelo obscuro de textura blanda, sin presencia de abundantes piedras y sin evidencia de erosión o grietas.</t>
  </si>
  <si>
    <t>El suelo del área de cultivo esta</t>
  </si>
  <si>
    <r>
      <rPr>
        <b/>
        <sz val="11"/>
        <color theme="1"/>
        <rFont val="Calibri"/>
        <family val="2"/>
        <scheme val="minor"/>
      </rPr>
      <t>Mantenimiento de muros</t>
    </r>
    <r>
      <rPr>
        <sz val="11"/>
        <color theme="1"/>
        <rFont val="Calibri"/>
        <family val="2"/>
        <scheme val="minor"/>
      </rPr>
      <t xml:space="preserve">
Observar que los muros estén en buen estado, prestar especial atención en las áreas de desagüe.</t>
    </r>
  </si>
  <si>
    <t xml:space="preserve">Se realiza mantenimiento de los muros </t>
  </si>
  <si>
    <t>Trueque con otros viveros</t>
  </si>
  <si>
    <t>Semillas OGM</t>
  </si>
  <si>
    <r>
      <rPr>
        <b/>
        <sz val="11"/>
        <color theme="1"/>
        <rFont val="Calibri"/>
        <family val="2"/>
        <scheme val="minor"/>
      </rPr>
      <t>Área de implementación</t>
    </r>
    <r>
      <rPr>
        <sz val="11"/>
        <color theme="1"/>
        <rFont val="Calibri"/>
        <family val="2"/>
        <scheme val="minor"/>
      </rPr>
      <t xml:space="preserve">
Observar que existan al menos 3 elementos: Cerca perimetral, almácigos, canteros de cría.</t>
    </r>
  </si>
  <si>
    <r>
      <t xml:space="preserve">El sistema cuenta con
</t>
    </r>
    <r>
      <rPr>
        <i/>
        <sz val="11"/>
        <color theme="1"/>
        <rFont val="Calibri"/>
        <family val="2"/>
        <scheme val="minor"/>
      </rPr>
      <t>(Marcar con una X sobre los elemntos con los cuales cuenta el sistema)</t>
    </r>
  </si>
  <si>
    <t>Cerca perimetral</t>
  </si>
  <si>
    <t>Canteros de cría</t>
  </si>
  <si>
    <t>Almácigos</t>
  </si>
  <si>
    <t>Barreras ropevientos</t>
  </si>
  <si>
    <t>Caminos</t>
  </si>
  <si>
    <t>Depósitos de agua</t>
  </si>
  <si>
    <t>Depósitos de tierra</t>
  </si>
  <si>
    <t>Depósitos de abonos</t>
  </si>
  <si>
    <t>Dep. de Herramienta</t>
  </si>
  <si>
    <r>
      <rPr>
        <b/>
        <sz val="11"/>
        <color theme="1"/>
        <rFont val="Calibri"/>
        <family val="2"/>
        <scheme val="minor"/>
      </rPr>
      <t>Procedencia de la semilla</t>
    </r>
    <r>
      <rPr>
        <sz val="11"/>
        <color theme="1"/>
        <rFont val="Calibri"/>
        <family val="2"/>
        <scheme val="minor"/>
      </rPr>
      <t xml:space="preserve">
Preguntar al agricultor de donde proviene su semilla y si tiene registros que lo comprueben.</t>
    </r>
  </si>
  <si>
    <t>Procedencia de la semillas, esquejes, estacas y yemas</t>
  </si>
  <si>
    <r>
      <rPr>
        <b/>
        <sz val="11"/>
        <color theme="1"/>
        <rFont val="Calibri"/>
        <family val="2"/>
        <scheme val="minor"/>
      </rPr>
      <t>Buenas prácticas en un vivero</t>
    </r>
    <r>
      <rPr>
        <sz val="11"/>
        <color theme="1"/>
        <rFont val="Calibri"/>
        <family val="2"/>
        <scheme val="minor"/>
      </rPr>
      <t xml:space="preserve">
Observar que existan al menos 3 buenas prácticas: Manejo de suelo o sustrato, manejo de agua, manejo ecológico de plagas</t>
    </r>
  </si>
  <si>
    <t>El vivero mixto cuenta con las siguientes buenas prácticas</t>
  </si>
  <si>
    <t>Manejo ecológico de plagas (Biopesticidas, control mecánico, extractos repelentes, etc)</t>
  </si>
  <si>
    <t>Verifica  operación</t>
  </si>
  <si>
    <t>Observar plantas injertadas, estas deben tener un corte total del tronco y la inserción de una "yema" sujetada con un amarre.</t>
  </si>
  <si>
    <t>Se realizan injertos</t>
  </si>
  <si>
    <r>
      <rPr>
        <b/>
        <sz val="11"/>
        <color theme="1"/>
        <rFont val="Calibri"/>
        <family val="2"/>
        <scheme val="minor"/>
      </rPr>
      <t>Área de implementación</t>
    </r>
    <r>
      <rPr>
        <sz val="11"/>
        <color theme="1"/>
        <rFont val="Calibri"/>
        <family val="2"/>
        <scheme val="minor"/>
      </rPr>
      <t xml:space="preserve">
Observar que existan al menos 2 elementos: Zanja y bordo.</t>
    </r>
  </si>
  <si>
    <t>El sistema cuenta con:</t>
  </si>
  <si>
    <t>Zanja</t>
  </si>
  <si>
    <t>Bordo</t>
  </si>
  <si>
    <t>Vegetación perenne sobre el borde</t>
  </si>
  <si>
    <t>Trazo en poca pendiente</t>
  </si>
  <si>
    <r>
      <rPr>
        <b/>
        <sz val="11"/>
        <color theme="1"/>
        <rFont val="Calibri"/>
        <family val="2"/>
        <scheme val="minor"/>
      </rPr>
      <t>Creación de bordos</t>
    </r>
    <r>
      <rPr>
        <sz val="11"/>
        <color theme="1"/>
        <rFont val="Calibri"/>
        <family val="2"/>
        <scheme val="minor"/>
      </rPr>
      <t xml:space="preserve">
Observar que el material excedente este en el lado inferior de la zanja</t>
    </r>
  </si>
  <si>
    <t>El material excavado está colocado aguas abajo de la zanja</t>
  </si>
  <si>
    <r>
      <rPr>
        <b/>
        <sz val="11"/>
        <color theme="1"/>
        <rFont val="Calibri"/>
        <family val="2"/>
        <scheme val="minor"/>
      </rPr>
      <t>Trazo de las curvas</t>
    </r>
    <r>
      <rPr>
        <sz val="11"/>
        <color theme="1"/>
        <rFont val="Calibri"/>
        <family val="2"/>
        <scheme val="minor"/>
      </rPr>
      <t xml:space="preserve">
Observar que las zanjas estén construidas perpendicularmente a la pendiente del terreno</t>
    </r>
  </si>
  <si>
    <t xml:space="preserve">Las zanjas bordo están trazadas en el contorno de las curvas de nivel </t>
  </si>
  <si>
    <r>
      <rPr>
        <b/>
        <sz val="11"/>
        <color theme="1"/>
        <rFont val="Calibri"/>
        <family val="2"/>
        <scheme val="minor"/>
      </rPr>
      <t>Frecuencia de desazolve</t>
    </r>
    <r>
      <rPr>
        <sz val="11"/>
        <color theme="1"/>
        <rFont val="Calibri"/>
        <family val="2"/>
        <scheme val="minor"/>
      </rPr>
      <t xml:space="preserve">
Observar que las zanjas no tenga residuos o acumulación de tierra y/o arena </t>
    </r>
  </si>
  <si>
    <t>Frecuencia de desazolve de la zanja</t>
  </si>
  <si>
    <t>Observar que existan al menos 4 elementos: Especies maderables o frutales, ganado, parcelas con pasto y cerca.</t>
  </si>
  <si>
    <t>Especies de Aves , mamiferos pequeños e invertebrados</t>
  </si>
  <si>
    <t xml:space="preserve">Condiciones de las quebradas y  las fuentes de agua cercanas </t>
  </si>
  <si>
    <t xml:space="preserve">Participación Comunitaria en la implementación de la medida </t>
  </si>
  <si>
    <t>Preguntar sobre los principales productos y su traducción en ingresos. Mínimo 3 fuentes diversas de ingreso (una de ellas, relacionada con cobertura  de vegetación nativa)</t>
  </si>
  <si>
    <t xml:space="preserve">Pedir el plan de manejo o que el agricultor explique cómo funciona su sistema  y como se relciona con la conservación del medio ambiente de la zona </t>
  </si>
  <si>
    <t xml:space="preserve">Hay un plan de manejo o se conoce la importancia del área de la finca en  planes ambientales  del territorio </t>
  </si>
  <si>
    <t xml:space="preserve">Observar el grado  de  conservación de los ecosistemas y  la diversificación de especies de bosques nativos </t>
  </si>
  <si>
    <t xml:space="preserve">Hay mejora en las condiciones biofisicas de los ecosistemas de la fisica </t>
  </si>
  <si>
    <t xml:space="preserve">INSTRUCCIONES DE USO </t>
  </si>
  <si>
    <t>Medidas (MEbA)'!A1</t>
  </si>
  <si>
    <t>Observaciones: El cliente realiza el acondicionamiento de las camas incorporando gallinaza y cascarilla de arroz, tiene riego por goteo de manera eficiente cuenta con un reservorio donde cosecha aguas lluvias las cuales hace uso para regar. Realiza manejo integrada de plagas de acuerdo a la incidencia y de manera preventiva.</t>
  </si>
  <si>
    <t xml:space="preserve">Inversion realizada en el acondicionamiento y mantenimiento de invernaderos, adicionalmente para la compra de fertilizantes ganulados edaficos y foliares liquidos para la aplicación directa y compra de plastico calibre 7 </t>
  </si>
  <si>
    <t>El cliente realiza su inversión completamente en lo que fue solicitado para el sostenimiento de de cultivo de flores y mantenimiento de invernadero, se recomienda hacer la preparación de las camas del cultivo con abonos orgánicos tales como la gallinaza compostado y adicionarle cal para intensificar la actividad microbiana del sustrato, adicionalmente se recomienda realizar un control de plagas y enfermedades de acuerdo a la incidencia del mismo y control manual de malezas. Se recomienda realizar mantenimiento más constante a los filtros y cintas de riego y al sistema de Venturi debido a los fertilizantes solubles y las sales del agua  que forman costras.</t>
  </si>
  <si>
    <t>Observaciones: El cliente  hace parte de la asociación asocamflores mediante esta han recibido capacitación para el manejo de abonos orgánicos y buenas practicas agrícolas</t>
  </si>
  <si>
    <t>Concepto: Inversión realizada en el acondicionamiento y mantenimiento de invernaderos, adicionalmente para la compra de fertilizantes granulados edáficos y foliares líquidos para la aplicación directa y compra de plástico calibre 7</t>
  </si>
  <si>
    <t>Observaciones: El cliente cuenta con un cultivo de flores variedad pompón y crisantemo anastacia  con 30 camas de producción; realiza cosecha semanal de cuatro camas aproximadamente 100 paquetes;  el plastico fue sujeto o cosido con perforadora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</si>
</sst>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Arial"/>
      <family val="2"/>
    </font>
    <font>
      <sz val="11"/>
      <color theme="1"/>
      <name val="Arial"/>
      <family val="2"/>
    </font>
    <font>
      <sz val="10"/>
      <color theme="1"/>
      <name val="Arial"/>
      <family val="2"/>
    </font>
    <font>
      <sz val="12"/>
      <color theme="1"/>
      <name val="Calibri"/>
      <family val="2"/>
      <scheme val="minor"/>
    </font>
    <font>
      <b/>
      <sz val="12"/>
      <name val="Calibri"/>
      <family val="2"/>
      <scheme val="minor"/>
    </font>
    <font>
      <b/>
      <sz val="10"/>
      <color theme="0"/>
      <name val="Calibri"/>
      <family val="2"/>
      <scheme val="minor"/>
    </font>
    <font>
      <sz val="10"/>
      <color theme="1"/>
      <name val="Calibri"/>
      <family val="2"/>
      <scheme val="minor"/>
    </font>
    <font>
      <i/>
      <sz val="10"/>
      <color theme="1"/>
      <name val="Calibri"/>
      <family val="2"/>
      <scheme val="minor"/>
    </font>
    <font>
      <sz val="9"/>
      <color theme="1"/>
      <name val="Arial"/>
      <family val="2"/>
    </font>
    <font>
      <b/>
      <sz val="12"/>
      <color theme="1"/>
      <name val="Calibri"/>
      <family val="2"/>
      <scheme val="minor"/>
    </font>
    <font>
      <b/>
      <sz val="14"/>
      <color theme="1"/>
      <name val="Calibri"/>
      <family val="2"/>
      <scheme val="minor"/>
    </font>
    <font>
      <b/>
      <sz val="16"/>
      <color theme="1"/>
      <name val="Calibri"/>
      <family val="2"/>
      <scheme val="minor"/>
    </font>
    <font>
      <b/>
      <sz val="9"/>
      <color theme="1"/>
      <name val="Arial"/>
      <family val="2"/>
    </font>
    <font>
      <b/>
      <sz val="11"/>
      <color rgb="FF7030A0"/>
      <name val="Calibri"/>
      <family val="2"/>
      <scheme val="minor"/>
    </font>
    <font>
      <b/>
      <sz val="11"/>
      <color rgb="FFFF00FF"/>
      <name val="Calibri"/>
      <family val="2"/>
      <scheme val="minor"/>
    </font>
    <font>
      <b/>
      <sz val="11"/>
      <color rgb="FF0070C0"/>
      <name val="Calibri"/>
      <family val="2"/>
      <scheme val="minor"/>
    </font>
    <font>
      <b/>
      <sz val="11"/>
      <color theme="4"/>
      <name val="Calibri"/>
      <family val="2"/>
      <scheme val="minor"/>
    </font>
    <font>
      <sz val="11"/>
      <color theme="5"/>
      <name val="Calibri"/>
      <family val="2"/>
      <scheme val="minor"/>
    </font>
    <font>
      <b/>
      <sz val="11"/>
      <color theme="5"/>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sz val="20"/>
      <color theme="0"/>
      <name val="Calibri"/>
      <family val="2"/>
      <scheme val="minor"/>
    </font>
    <font>
      <b/>
      <sz val="26"/>
      <color theme="1"/>
      <name val="Calibri"/>
      <family val="2"/>
      <scheme val="minor"/>
    </font>
    <font>
      <u/>
      <sz val="11"/>
      <color theme="10"/>
      <name val="Calibri"/>
      <family val="2"/>
      <scheme val="minor"/>
    </font>
    <font>
      <b/>
      <sz val="12"/>
      <color rgb="FF002060"/>
      <name val="Calibri"/>
      <family val="2"/>
      <scheme val="minor"/>
    </font>
    <font>
      <b/>
      <sz val="11"/>
      <color rgb="FF002060"/>
      <name val="Calibri"/>
      <family val="2"/>
      <scheme val="minor"/>
    </font>
    <font>
      <sz val="12"/>
      <color rgb="FF000000"/>
      <name val="Calibri"/>
      <family val="2"/>
      <scheme val="minor"/>
    </font>
    <font>
      <b/>
      <sz val="24"/>
      <color theme="0"/>
      <name val="Calibri"/>
      <family val="2"/>
      <scheme val="minor"/>
    </font>
    <font>
      <b/>
      <sz val="11"/>
      <name val="Calibri"/>
      <family val="2"/>
      <scheme val="minor"/>
    </font>
    <font>
      <i/>
      <sz val="11"/>
      <color theme="1"/>
      <name val="Calibri"/>
      <family val="2"/>
      <scheme val="minor"/>
    </font>
    <font>
      <sz val="11"/>
      <color theme="9"/>
      <name val="Calibri"/>
      <family val="2"/>
      <scheme val="minor"/>
    </font>
    <font>
      <sz val="9"/>
      <color indexed="81"/>
      <name val="Tahoma"/>
      <family val="2"/>
    </font>
    <font>
      <sz val="10"/>
      <color rgb="FF000000"/>
      <name val="Calibri"/>
      <family val="2"/>
      <scheme val="minor"/>
    </font>
    <font>
      <b/>
      <sz val="11"/>
      <color rgb="FF000000"/>
      <name val="Calibri"/>
      <family val="2"/>
      <scheme val="minor"/>
    </font>
    <font>
      <sz val="9"/>
      <color theme="1"/>
      <name val="Calibri"/>
      <family val="2"/>
      <scheme val="minor"/>
    </font>
    <font>
      <sz val="11"/>
      <color theme="1"/>
      <name val="Calibri Light"/>
      <family val="2"/>
      <scheme val="major"/>
    </font>
    <font>
      <b/>
      <sz val="11"/>
      <color theme="1"/>
      <name val="Calibri Light"/>
      <family val="2"/>
      <scheme val="major"/>
    </font>
    <font>
      <b/>
      <sz val="11"/>
      <color rgb="FF000000"/>
      <name val="Calibri Light"/>
      <family val="2"/>
      <scheme val="major"/>
    </font>
    <font>
      <sz val="12"/>
      <color rgb="FF000000"/>
      <name val="Arial"/>
      <family val="2"/>
    </font>
    <font>
      <b/>
      <sz val="24"/>
      <color rgb="FF002060"/>
      <name val="Calibri"/>
      <family val="2"/>
      <scheme val="minor"/>
    </font>
    <font>
      <sz val="16"/>
      <color theme="1"/>
      <name val="Calibri"/>
      <family val="2"/>
      <scheme val="minor"/>
    </font>
    <font>
      <b/>
      <sz val="20"/>
      <color rgb="FF002060"/>
      <name val="Calibri"/>
      <family val="2"/>
      <scheme val="minor"/>
    </font>
    <font>
      <b/>
      <sz val="16"/>
      <color rgb="FF002060"/>
      <name val="Calibri"/>
      <family val="2"/>
      <scheme val="minor"/>
    </font>
    <font>
      <b/>
      <sz val="14"/>
      <color rgb="FF002060"/>
      <name val="Daytona Condensed"/>
      <family val="2"/>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bgColor indexed="64"/>
      </patternFill>
    </fill>
    <fill>
      <patternFill patternType="solid">
        <fgColor rgb="FF0070C0"/>
        <bgColor indexed="64"/>
      </patternFill>
    </fill>
    <fill>
      <patternFill patternType="solid">
        <fgColor theme="4"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7E6E6"/>
        <bgColor rgb="FF000000"/>
      </patternFill>
    </fill>
    <fill>
      <patternFill patternType="solid">
        <fgColor theme="0"/>
        <bgColor rgb="FF000000"/>
      </patternFill>
    </fill>
    <fill>
      <patternFill patternType="solid">
        <fgColor theme="3"/>
        <bgColor indexed="64"/>
      </patternFill>
    </fill>
    <fill>
      <patternFill patternType="solid">
        <fgColor theme="0" tint="-4.9989318521683403E-2"/>
        <bgColor indexed="64"/>
      </patternFill>
    </fill>
  </fills>
  <borders count="11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auto="1"/>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auto="1"/>
      </right>
      <top/>
      <bottom/>
      <diagonal/>
    </border>
    <border>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right style="thin">
        <color indexed="64"/>
      </right>
      <top style="thin">
        <color indexed="64"/>
      </top>
      <bottom style="medium">
        <color indexed="64"/>
      </bottom>
      <diagonal/>
    </border>
    <border>
      <left style="medium">
        <color auto="1"/>
      </left>
      <right style="thin">
        <color indexed="64"/>
      </right>
      <top/>
      <bottom/>
      <diagonal/>
    </border>
    <border>
      <left style="medium">
        <color auto="1"/>
      </left>
      <right style="thin">
        <color indexed="64"/>
      </right>
      <top style="medium">
        <color auto="1"/>
      </top>
      <bottom/>
      <diagonal/>
    </border>
    <border>
      <left style="medium">
        <color auto="1"/>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thin">
        <color theme="1"/>
      </bottom>
      <diagonal/>
    </border>
    <border>
      <left/>
      <right style="medium">
        <color indexed="64"/>
      </right>
      <top/>
      <bottom style="thin">
        <color theme="1"/>
      </bottom>
      <diagonal/>
    </border>
    <border>
      <left style="dotted">
        <color indexed="64"/>
      </left>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diagonal/>
    </border>
    <border>
      <left/>
      <right/>
      <top style="dotted">
        <color indexed="64"/>
      </top>
      <bottom/>
      <diagonal/>
    </border>
    <border>
      <left/>
      <right style="dotted">
        <color indexed="64"/>
      </right>
      <top/>
      <bottom style="dotted">
        <color indexed="64"/>
      </bottom>
      <diagonal/>
    </border>
    <border>
      <left/>
      <right/>
      <top style="dotted">
        <color indexed="64"/>
      </top>
      <bottom style="dotted">
        <color indexed="64"/>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thin">
        <color indexed="64"/>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indexed="64"/>
      </right>
      <top style="thin">
        <color auto="1"/>
      </top>
      <bottom style="dashed">
        <color auto="1"/>
      </bottom>
      <diagonal/>
    </border>
    <border>
      <left style="thin">
        <color indexed="64"/>
      </left>
      <right style="thin">
        <color indexed="64"/>
      </right>
      <top style="thin">
        <color auto="1"/>
      </top>
      <bottom style="dashed">
        <color auto="1"/>
      </bottom>
      <diagonal/>
    </border>
    <border>
      <left style="thin">
        <color auto="1"/>
      </left>
      <right style="dashed">
        <color auto="1"/>
      </right>
      <top style="thin">
        <color auto="1"/>
      </top>
      <bottom style="dashed">
        <color auto="1"/>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9" fillId="0" borderId="0"/>
  </cellStyleXfs>
  <cellXfs count="718">
    <xf numFmtId="0" fontId="0" fillId="0" borderId="0" xfId="0"/>
    <xf numFmtId="0" fontId="0" fillId="2" borderId="0" xfId="0" applyFill="1"/>
    <xf numFmtId="0" fontId="0" fillId="2" borderId="0" xfId="0" applyFill="1" applyAlignment="1">
      <alignment horizontal="center" vertical="center"/>
    </xf>
    <xf numFmtId="0" fontId="7" fillId="0" borderId="3" xfId="0" applyFont="1" applyBorder="1" applyAlignment="1">
      <alignment horizontal="center" vertical="center" wrapText="1"/>
    </xf>
    <xf numFmtId="0" fontId="12" fillId="2" borderId="0" xfId="0" applyFont="1" applyFill="1" applyAlignment="1">
      <alignment horizontal="center" vertical="center"/>
    </xf>
    <xf numFmtId="0" fontId="0" fillId="2" borderId="3" xfId="0" applyFill="1" applyBorder="1"/>
    <xf numFmtId="0" fontId="8"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7" fillId="7"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36" xfId="0" applyFont="1" applyBorder="1" applyAlignment="1">
      <alignment horizontal="center" vertical="center" wrapText="1"/>
    </xf>
    <xf numFmtId="0" fontId="0" fillId="2" borderId="16" xfId="0" applyFill="1" applyBorder="1"/>
    <xf numFmtId="0" fontId="8" fillId="0" borderId="17" xfId="0" applyFont="1" applyBorder="1" applyAlignment="1">
      <alignment horizontal="center" vertical="center" wrapText="1"/>
    </xf>
    <xf numFmtId="0" fontId="8" fillId="0" borderId="49" xfId="0" applyFont="1" applyBorder="1" applyAlignment="1">
      <alignment horizontal="center" vertical="center" wrapText="1"/>
    </xf>
    <xf numFmtId="0" fontId="14"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0" fillId="2" borderId="23" xfId="0" applyFill="1" applyBorder="1"/>
    <xf numFmtId="0" fontId="0" fillId="2" borderId="24" xfId="0" applyFill="1" applyBorder="1"/>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2" borderId="8" xfId="0" applyFill="1" applyBorder="1"/>
    <xf numFmtId="0" fontId="0" fillId="2" borderId="48" xfId="0" applyFill="1" applyBorder="1"/>
    <xf numFmtId="0" fontId="0" fillId="2" borderId="49" xfId="0" applyFill="1" applyBorder="1"/>
    <xf numFmtId="0" fontId="0" fillId="2" borderId="21" xfId="0" applyFill="1" applyBorder="1"/>
    <xf numFmtId="0" fontId="0" fillId="2" borderId="50" xfId="0" applyFill="1" applyBorder="1"/>
    <xf numFmtId="0" fontId="18" fillId="0" borderId="3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1" xfId="0" applyFont="1" applyBorder="1" applyAlignment="1">
      <alignment horizontal="center" vertical="center" wrapText="1"/>
    </xf>
    <xf numFmtId="0" fontId="0" fillId="2" borderId="3" xfId="0" applyFill="1" applyBorder="1" applyAlignment="1">
      <alignment horizontal="center" vertical="center"/>
    </xf>
    <xf numFmtId="0" fontId="0" fillId="2" borderId="27" xfId="0" applyFill="1" applyBorder="1"/>
    <xf numFmtId="0" fontId="0" fillId="2" borderId="52" xfId="0" applyFill="1" applyBorder="1"/>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2" borderId="14" xfId="0" applyFill="1" applyBorder="1"/>
    <xf numFmtId="0" fontId="0" fillId="2" borderId="54" xfId="0" applyFill="1" applyBorder="1"/>
    <xf numFmtId="0" fontId="7" fillId="0" borderId="21" xfId="0" applyFont="1" applyBorder="1" applyAlignment="1">
      <alignment horizontal="center" vertical="center" wrapText="1"/>
    </xf>
    <xf numFmtId="0" fontId="0" fillId="2" borderId="27" xfId="0" applyFill="1" applyBorder="1" applyAlignment="1">
      <alignment horizontal="center" vertical="center"/>
    </xf>
    <xf numFmtId="9" fontId="0" fillId="2" borderId="7" xfId="2" applyFont="1" applyFill="1" applyBorder="1" applyAlignment="1">
      <alignment horizontal="center" vertical="center"/>
    </xf>
    <xf numFmtId="0" fontId="0" fillId="2" borderId="8" xfId="0" applyFill="1" applyBorder="1" applyAlignment="1">
      <alignment horizontal="center" vertical="center"/>
    </xf>
    <xf numFmtId="9" fontId="0" fillId="2" borderId="17" xfId="2" applyFont="1" applyFill="1" applyBorder="1" applyAlignment="1">
      <alignment horizontal="center" vertical="center"/>
    </xf>
    <xf numFmtId="0" fontId="0" fillId="2" borderId="49" xfId="0" applyFill="1" applyBorder="1" applyAlignment="1">
      <alignment horizontal="center" vertical="center"/>
    </xf>
    <xf numFmtId="0" fontId="19" fillId="9" borderId="21" xfId="0" applyFont="1" applyFill="1" applyBorder="1" applyAlignment="1">
      <alignment horizontal="center" vertical="center"/>
    </xf>
    <xf numFmtId="9" fontId="20" fillId="9" borderId="21" xfId="2" applyFont="1" applyFill="1" applyBorder="1" applyAlignment="1">
      <alignment horizontal="center" vertical="center"/>
    </xf>
    <xf numFmtId="0" fontId="21" fillId="9" borderId="50" xfId="0" applyFont="1" applyFill="1" applyBorder="1" applyAlignment="1">
      <alignment horizontal="center"/>
    </xf>
    <xf numFmtId="0" fontId="19" fillId="9" borderId="21" xfId="0" applyFont="1" applyFill="1" applyBorder="1" applyAlignment="1">
      <alignment horizontal="center"/>
    </xf>
    <xf numFmtId="9" fontId="20" fillId="9" borderId="21" xfId="2" applyFont="1" applyFill="1" applyBorder="1" applyAlignment="1">
      <alignment horizontal="center"/>
    </xf>
    <xf numFmtId="0" fontId="22" fillId="9" borderId="50" xfId="0" applyFont="1" applyFill="1" applyBorder="1" applyAlignment="1">
      <alignment horizontal="center"/>
    </xf>
    <xf numFmtId="0" fontId="4" fillId="9" borderId="21" xfId="0" applyFont="1" applyFill="1" applyBorder="1" applyAlignment="1">
      <alignment horizontal="center" vertical="center"/>
    </xf>
    <xf numFmtId="0" fontId="22" fillId="9" borderId="50" xfId="0" applyFont="1" applyFill="1" applyBorder="1" applyAlignment="1">
      <alignment horizontal="center" vertical="center"/>
    </xf>
    <xf numFmtId="0" fontId="0" fillId="2" borderId="48" xfId="0" applyFill="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48" xfId="0" applyFont="1" applyBorder="1" applyAlignment="1">
      <alignment horizontal="center" vertical="center" wrapText="1"/>
    </xf>
    <xf numFmtId="0" fontId="7" fillId="7" borderId="8"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9" fillId="9" borderId="28" xfId="0" applyFont="1" applyFill="1" applyBorder="1" applyAlignment="1">
      <alignment horizontal="center" vertical="center"/>
    </xf>
    <xf numFmtId="9" fontId="20" fillId="9" borderId="14" xfId="2" applyFont="1" applyFill="1" applyBorder="1" applyAlignment="1">
      <alignment horizontal="center" vertical="center"/>
    </xf>
    <xf numFmtId="0" fontId="22" fillId="9" borderId="54" xfId="0" applyFont="1" applyFill="1" applyBorder="1" applyAlignment="1">
      <alignment horizontal="center" vertical="center"/>
    </xf>
    <xf numFmtId="0" fontId="0" fillId="2" borderId="20" xfId="0" applyFill="1" applyBorder="1"/>
    <xf numFmtId="0" fontId="19" fillId="9" borderId="14" xfId="0" applyFont="1" applyFill="1" applyBorder="1" applyAlignment="1">
      <alignment horizontal="center" vertical="center"/>
    </xf>
    <xf numFmtId="0" fontId="0" fillId="2" borderId="13" xfId="0" applyFill="1" applyBorder="1"/>
    <xf numFmtId="9" fontId="0" fillId="2" borderId="36" xfId="2" applyFont="1" applyFill="1" applyBorder="1" applyAlignment="1">
      <alignment horizontal="center" vertical="center"/>
    </xf>
    <xf numFmtId="0" fontId="22" fillId="10" borderId="50" xfId="0" applyFont="1" applyFill="1" applyBorder="1" applyAlignment="1">
      <alignment horizontal="center" vertical="center"/>
    </xf>
    <xf numFmtId="0" fontId="22" fillId="10" borderId="54" xfId="0" applyFont="1" applyFill="1" applyBorder="1" applyAlignment="1">
      <alignment horizontal="center" vertical="center"/>
    </xf>
    <xf numFmtId="9" fontId="24" fillId="10" borderId="0" xfId="0" applyNumberFormat="1" applyFont="1" applyFill="1" applyAlignment="1">
      <alignment horizontal="center" vertical="center"/>
    </xf>
    <xf numFmtId="164" fontId="19" fillId="9" borderId="14" xfId="0" applyNumberFormat="1" applyFont="1" applyFill="1" applyBorder="1" applyAlignment="1">
      <alignment horizontal="center" vertical="center"/>
    </xf>
    <xf numFmtId="2" fontId="22" fillId="9" borderId="54" xfId="0" applyNumberFormat="1" applyFont="1" applyFill="1" applyBorder="1" applyAlignment="1">
      <alignment horizontal="center" vertical="center"/>
    </xf>
    <xf numFmtId="0" fontId="9" fillId="2" borderId="61" xfId="0" applyFont="1" applyFill="1" applyBorder="1" applyAlignment="1">
      <alignment horizontal="center" vertical="center"/>
    </xf>
    <xf numFmtId="0" fontId="9" fillId="11" borderId="61" xfId="0" applyFont="1" applyFill="1" applyBorder="1" applyAlignment="1">
      <alignment horizontal="center" vertical="center"/>
    </xf>
    <xf numFmtId="0" fontId="9" fillId="12" borderId="61" xfId="0" applyFont="1" applyFill="1" applyBorder="1" applyAlignment="1">
      <alignment horizontal="center" vertical="center"/>
    </xf>
    <xf numFmtId="0" fontId="9" fillId="8" borderId="61" xfId="0" applyFont="1" applyFill="1" applyBorder="1" applyAlignment="1">
      <alignment horizontal="center" vertical="center"/>
    </xf>
    <xf numFmtId="0" fontId="0" fillId="2" borderId="12" xfId="0" applyFill="1" applyBorder="1"/>
    <xf numFmtId="0" fontId="32" fillId="2" borderId="12"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14" borderId="0" xfId="0" applyFont="1" applyFill="1" applyAlignment="1">
      <alignment horizontal="center"/>
    </xf>
    <xf numFmtId="0" fontId="34" fillId="16" borderId="0" xfId="0" applyFont="1" applyFill="1" applyAlignment="1" applyProtection="1">
      <alignment horizontal="center"/>
      <protection locked="0"/>
    </xf>
    <xf numFmtId="0" fontId="34" fillId="16" borderId="16" xfId="0" applyFont="1" applyFill="1" applyBorder="1" applyAlignment="1" applyProtection="1">
      <alignment horizontal="center"/>
      <protection locked="0"/>
    </xf>
    <xf numFmtId="0" fontId="0" fillId="2" borderId="19" xfId="0" applyFill="1" applyBorder="1"/>
    <xf numFmtId="0" fontId="0" fillId="2" borderId="62" xfId="0" applyFill="1" applyBorder="1"/>
    <xf numFmtId="0" fontId="0" fillId="2" borderId="77" xfId="0" applyFill="1" applyBorder="1"/>
    <xf numFmtId="0" fontId="0" fillId="2" borderId="78" xfId="0" applyFill="1" applyBorder="1"/>
    <xf numFmtId="0" fontId="4" fillId="9" borderId="61" xfId="0" applyFont="1" applyFill="1" applyBorder="1" applyAlignment="1">
      <alignment horizontal="center" vertical="center"/>
    </xf>
    <xf numFmtId="0" fontId="4" fillId="9" borderId="78" xfId="0" applyFont="1" applyFill="1" applyBorder="1" applyAlignment="1">
      <alignment horizontal="center" vertical="center" wrapText="1"/>
    </xf>
    <xf numFmtId="0" fontId="4" fillId="6" borderId="60" xfId="4" applyFont="1" applyFill="1" applyBorder="1" applyAlignment="1">
      <alignment horizontal="center" vertical="center" wrapText="1"/>
    </xf>
    <xf numFmtId="0" fontId="4" fillId="6" borderId="61" xfId="4" applyFont="1" applyFill="1" applyBorder="1" applyAlignment="1">
      <alignment horizontal="center" vertical="center" wrapText="1"/>
    </xf>
    <xf numFmtId="0" fontId="4" fillId="0" borderId="61" xfId="4" applyFont="1" applyBorder="1" applyAlignment="1">
      <alignment horizontal="center" vertical="center" wrapText="1"/>
    </xf>
    <xf numFmtId="0" fontId="12" fillId="2" borderId="61" xfId="0" applyFont="1" applyFill="1" applyBorder="1" applyAlignment="1">
      <alignment horizontal="center" vertical="center"/>
    </xf>
    <xf numFmtId="0" fontId="12" fillId="0" borderId="61" xfId="4" applyFont="1" applyBorder="1" applyAlignment="1">
      <alignment horizontal="center" vertical="center" wrapText="1"/>
    </xf>
    <xf numFmtId="0" fontId="12" fillId="12" borderId="59" xfId="4" applyFont="1" applyFill="1" applyBorder="1" applyAlignment="1">
      <alignment horizontal="center" vertical="center" wrapText="1"/>
    </xf>
    <xf numFmtId="0" fontId="12" fillId="0" borderId="61" xfId="4" applyFont="1" applyBorder="1" applyAlignment="1">
      <alignment horizontal="center" vertical="center"/>
    </xf>
    <xf numFmtId="0" fontId="12" fillId="12" borderId="61" xfId="4" applyFont="1" applyFill="1" applyBorder="1" applyAlignment="1">
      <alignment horizontal="center" vertical="center"/>
    </xf>
    <xf numFmtId="0" fontId="4" fillId="18" borderId="61" xfId="0" applyFont="1" applyFill="1" applyBorder="1" applyAlignment="1" applyProtection="1">
      <alignment horizontal="center" vertical="center"/>
      <protection locked="0"/>
    </xf>
    <xf numFmtId="0" fontId="4" fillId="2" borderId="61" xfId="0" applyFont="1" applyFill="1" applyBorder="1" applyAlignment="1">
      <alignment horizontal="center" vertical="center" wrapText="1"/>
    </xf>
    <xf numFmtId="0" fontId="0" fillId="2" borderId="61" xfId="0" applyFill="1" applyBorder="1" applyAlignment="1">
      <alignment horizontal="left" vertical="center" wrapText="1"/>
    </xf>
    <xf numFmtId="0" fontId="0" fillId="2" borderId="61" xfId="0" applyFill="1" applyBorder="1" applyAlignment="1">
      <alignment vertical="center" wrapText="1"/>
    </xf>
    <xf numFmtId="0" fontId="0" fillId="18" borderId="61" xfId="0" applyFill="1" applyBorder="1" applyAlignment="1" applyProtection="1">
      <alignment horizontal="center" vertical="center" wrapText="1"/>
      <protection locked="0"/>
    </xf>
    <xf numFmtId="9" fontId="4" fillId="13" borderId="61" xfId="0" applyNumberFormat="1" applyFont="1" applyFill="1" applyBorder="1" applyAlignment="1">
      <alignment horizontal="center" vertical="center"/>
    </xf>
    <xf numFmtId="0" fontId="0" fillId="8" borderId="61" xfId="0" applyFill="1" applyBorder="1" applyAlignment="1" applyProtection="1">
      <alignment horizontal="center" vertical="center"/>
      <protection hidden="1"/>
    </xf>
    <xf numFmtId="0" fontId="0" fillId="2" borderId="0" xfId="0" applyFill="1" applyAlignment="1">
      <alignment vertical="center"/>
    </xf>
    <xf numFmtId="0" fontId="4" fillId="2" borderId="0" xfId="0" applyFont="1" applyFill="1" applyAlignment="1">
      <alignment horizontal="center"/>
    </xf>
    <xf numFmtId="0" fontId="3" fillId="2" borderId="0" xfId="0" applyFont="1" applyFill="1" applyAlignment="1">
      <alignment horizontal="center" vertical="center"/>
    </xf>
    <xf numFmtId="0" fontId="23" fillId="2" borderId="0" xfId="0" applyFont="1" applyFill="1" applyAlignment="1">
      <alignment horizontal="center" vertical="center"/>
    </xf>
    <xf numFmtId="0" fontId="38" fillId="2" borderId="0" xfId="0" applyFont="1" applyFill="1" applyAlignment="1">
      <alignment horizontal="center" vertical="center"/>
    </xf>
    <xf numFmtId="0" fontId="4" fillId="9" borderId="61" xfId="0" applyFont="1" applyFill="1" applyBorder="1" applyAlignment="1">
      <alignment horizontal="center" vertical="center" wrapText="1"/>
    </xf>
    <xf numFmtId="0" fontId="4" fillId="0" borderId="60" xfId="4" applyFont="1" applyBorder="1" applyAlignment="1">
      <alignment horizontal="center" vertical="center" wrapText="1"/>
    </xf>
    <xf numFmtId="0" fontId="4" fillId="18" borderId="78" xfId="0" applyFont="1" applyFill="1" applyBorder="1" applyAlignment="1" applyProtection="1">
      <alignment horizontal="center" vertical="center"/>
      <protection locked="0"/>
    </xf>
    <xf numFmtId="0" fontId="12" fillId="2" borderId="62" xfId="0" applyFont="1" applyFill="1" applyBorder="1" applyAlignment="1">
      <alignment horizontal="center" vertical="center"/>
    </xf>
    <xf numFmtId="0" fontId="12" fillId="2" borderId="79" xfId="0" applyFont="1" applyFill="1" applyBorder="1" applyAlignment="1">
      <alignment horizontal="center" vertical="center"/>
    </xf>
    <xf numFmtId="0" fontId="12" fillId="0" borderId="62" xfId="4" applyFont="1" applyBorder="1" applyAlignment="1">
      <alignment horizontal="center" vertical="center" wrapText="1"/>
    </xf>
    <xf numFmtId="0" fontId="12" fillId="12" borderId="79" xfId="4" applyFont="1" applyFill="1" applyBorder="1" applyAlignment="1">
      <alignment horizontal="center" vertical="center" wrapText="1"/>
    </xf>
    <xf numFmtId="0" fontId="12" fillId="0" borderId="62" xfId="4" applyFont="1" applyBorder="1" applyAlignment="1">
      <alignment horizontal="center" vertical="center"/>
    </xf>
    <xf numFmtId="0" fontId="12" fillId="12" borderId="62" xfId="4" applyFont="1" applyFill="1" applyBorder="1" applyAlignment="1">
      <alignment horizontal="center" vertical="center"/>
    </xf>
    <xf numFmtId="0" fontId="0" fillId="2" borderId="78" xfId="0" applyFill="1" applyBorder="1" applyAlignment="1">
      <alignment vertical="top" wrapText="1"/>
    </xf>
    <xf numFmtId="0" fontId="4" fillId="2" borderId="78" xfId="0" applyFont="1" applyFill="1" applyBorder="1" applyAlignment="1">
      <alignment horizontal="center" vertical="center" wrapText="1"/>
    </xf>
    <xf numFmtId="0" fontId="4" fillId="18" borderId="77" xfId="0" applyFont="1" applyFill="1" applyBorder="1" applyAlignment="1" applyProtection="1">
      <alignment horizontal="center" vertical="center"/>
      <protection locked="0"/>
    </xf>
    <xf numFmtId="9" fontId="4" fillId="13" borderId="78" xfId="0" applyNumberFormat="1" applyFont="1" applyFill="1" applyBorder="1" applyAlignment="1">
      <alignment horizontal="center" vertical="center"/>
    </xf>
    <xf numFmtId="0" fontId="0" fillId="2" borderId="61" xfId="0" applyFill="1" applyBorder="1" applyAlignment="1">
      <alignment horizontal="center" vertical="center"/>
    </xf>
    <xf numFmtId="0" fontId="12" fillId="12" borderId="61" xfId="4" applyFont="1" applyFill="1" applyBorder="1" applyAlignment="1">
      <alignment horizontal="center" vertical="center" wrapText="1"/>
    </xf>
    <xf numFmtId="0" fontId="4" fillId="2" borderId="61" xfId="4" applyFont="1" applyFill="1" applyBorder="1" applyAlignment="1">
      <alignment horizontal="center" vertical="center" wrapText="1"/>
    </xf>
    <xf numFmtId="0" fontId="12" fillId="0" borderId="0" xfId="4" applyFont="1" applyAlignment="1">
      <alignment horizontal="center" vertical="center" wrapText="1"/>
    </xf>
    <xf numFmtId="0" fontId="12" fillId="12" borderId="0" xfId="4" applyFont="1" applyFill="1" applyAlignment="1">
      <alignment horizontal="center" vertical="center" wrapText="1"/>
    </xf>
    <xf numFmtId="0" fontId="12" fillId="0" borderId="0" xfId="4" applyFont="1" applyAlignment="1">
      <alignment horizontal="center" vertical="center"/>
    </xf>
    <xf numFmtId="0" fontId="12" fillId="12" borderId="0" xfId="4" applyFont="1" applyFill="1" applyAlignment="1">
      <alignment horizontal="center" vertical="center"/>
    </xf>
    <xf numFmtId="0" fontId="0" fillId="2" borderId="78" xfId="0" applyFill="1" applyBorder="1" applyAlignment="1">
      <alignment horizontal="left" vertical="center" wrapText="1"/>
    </xf>
    <xf numFmtId="0" fontId="0" fillId="2" borderId="59" xfId="0" applyFill="1" applyBorder="1" applyAlignment="1">
      <alignment horizontal="left" vertical="center" wrapText="1"/>
    </xf>
    <xf numFmtId="9" fontId="4" fillId="13" borderId="85" xfId="0" applyNumberFormat="1" applyFont="1" applyFill="1" applyBorder="1" applyAlignment="1">
      <alignment horizontal="center" vertical="center"/>
    </xf>
    <xf numFmtId="0" fontId="15" fillId="9" borderId="61" xfId="0" applyFont="1" applyFill="1" applyBorder="1" applyAlignment="1">
      <alignment horizontal="center" vertical="center"/>
    </xf>
    <xf numFmtId="0" fontId="40" fillId="0" borderId="61" xfId="4" applyFont="1" applyBorder="1" applyAlignment="1">
      <alignment horizontal="center" vertical="center" wrapText="1"/>
    </xf>
    <xf numFmtId="0" fontId="4" fillId="6" borderId="61" xfId="4" applyFont="1" applyFill="1" applyBorder="1" applyAlignment="1">
      <alignment horizontal="center" vertical="center"/>
    </xf>
    <xf numFmtId="0" fontId="0" fillId="18" borderId="62" xfId="0" applyFill="1" applyBorder="1" applyAlignment="1" applyProtection="1">
      <alignment horizontal="center" vertical="center" wrapText="1"/>
      <protection locked="0"/>
    </xf>
    <xf numFmtId="0" fontId="41" fillId="6" borderId="61" xfId="4" applyFont="1" applyFill="1" applyBorder="1" applyAlignment="1">
      <alignment horizontal="center" vertical="center" wrapText="1"/>
    </xf>
    <xf numFmtId="0" fontId="41" fillId="0" borderId="61" xfId="4" applyFont="1" applyBorder="1" applyAlignment="1">
      <alignment horizontal="center" vertical="center" wrapText="1"/>
    </xf>
    <xf numFmtId="0" fontId="9" fillId="0" borderId="3" xfId="4" applyBorder="1" applyAlignment="1">
      <alignment horizontal="left" vertical="center" wrapText="1"/>
    </xf>
    <xf numFmtId="2" fontId="0" fillId="8" borderId="61" xfId="0" applyNumberFormat="1" applyFill="1" applyBorder="1" applyAlignment="1" applyProtection="1">
      <alignment horizontal="center" vertical="center"/>
      <protection hidden="1"/>
    </xf>
    <xf numFmtId="0" fontId="4" fillId="2" borderId="62" xfId="0" applyFont="1" applyFill="1" applyBorder="1" applyAlignment="1">
      <alignment horizontal="center" vertical="center" wrapText="1"/>
    </xf>
    <xf numFmtId="0" fontId="0" fillId="2" borderId="62" xfId="0" applyFill="1" applyBorder="1" applyAlignment="1">
      <alignment horizontal="left" vertical="center" wrapText="1"/>
    </xf>
    <xf numFmtId="0" fontId="0" fillId="2" borderId="79" xfId="0" applyFill="1" applyBorder="1" applyAlignment="1">
      <alignment horizontal="left" vertical="center" wrapText="1"/>
    </xf>
    <xf numFmtId="9" fontId="4" fillId="13" borderId="62" xfId="0" applyNumberFormat="1" applyFont="1" applyFill="1" applyBorder="1" applyAlignment="1">
      <alignment horizontal="center" vertical="center"/>
    </xf>
    <xf numFmtId="2" fontId="0" fillId="8" borderId="62" xfId="0" applyNumberFormat="1" applyFill="1" applyBorder="1" applyAlignment="1" applyProtection="1">
      <alignment horizontal="center" vertical="center"/>
      <protection hidden="1"/>
    </xf>
    <xf numFmtId="0" fontId="0" fillId="2" borderId="59" xfId="0" applyFill="1" applyBorder="1" applyAlignment="1">
      <alignment horizontal="center" vertical="center"/>
    </xf>
    <xf numFmtId="0" fontId="12" fillId="0" borderId="93" xfId="4" applyFont="1" applyBorder="1" applyAlignment="1">
      <alignment horizontal="left" vertical="center" wrapText="1"/>
    </xf>
    <xf numFmtId="0" fontId="12" fillId="0" borderId="3" xfId="4" applyFont="1" applyBorder="1" applyAlignment="1">
      <alignment horizontal="left" vertical="center" wrapText="1"/>
    </xf>
    <xf numFmtId="0" fontId="12" fillId="0" borderId="94" xfId="4" applyFont="1" applyBorder="1" applyAlignment="1">
      <alignment horizontal="left" vertical="center" wrapText="1"/>
    </xf>
    <xf numFmtId="0" fontId="42" fillId="0" borderId="27" xfId="4" applyFont="1" applyBorder="1" applyAlignment="1">
      <alignment horizontal="left" vertical="center" wrapText="1"/>
    </xf>
    <xf numFmtId="0" fontId="12" fillId="0" borderId="95" xfId="4" applyFont="1" applyBorder="1" applyAlignment="1">
      <alignment horizontal="left" vertical="center" wrapText="1"/>
    </xf>
    <xf numFmtId="0" fontId="12" fillId="0" borderId="96" xfId="4" applyFont="1" applyBorder="1" applyAlignment="1">
      <alignment horizontal="left" vertical="center" wrapText="1"/>
    </xf>
    <xf numFmtId="0" fontId="12" fillId="0" borderId="97" xfId="4" applyFont="1" applyBorder="1" applyAlignment="1">
      <alignment horizontal="left" vertical="center" wrapText="1"/>
    </xf>
    <xf numFmtId="0" fontId="42" fillId="0" borderId="3" xfId="4" applyFont="1" applyBorder="1" applyAlignment="1">
      <alignment horizontal="left" vertical="center" wrapText="1"/>
    </xf>
    <xf numFmtId="0" fontId="4" fillId="6" borderId="62" xfId="0" applyFont="1" applyFill="1" applyBorder="1" applyAlignment="1">
      <alignment horizontal="center" vertical="center" wrapText="1"/>
    </xf>
    <xf numFmtId="0" fontId="4" fillId="6" borderId="61" xfId="0" applyFont="1" applyFill="1" applyBorder="1" applyAlignment="1">
      <alignment horizontal="center" vertical="center" wrapText="1"/>
    </xf>
    <xf numFmtId="0" fontId="4" fillId="9" borderId="62" xfId="0" applyFont="1" applyFill="1" applyBorder="1" applyAlignment="1">
      <alignment horizontal="center" vertical="center"/>
    </xf>
    <xf numFmtId="0" fontId="4" fillId="2" borderId="80" xfId="0" applyFont="1" applyFill="1" applyBorder="1" applyAlignment="1">
      <alignment vertical="center"/>
    </xf>
    <xf numFmtId="0" fontId="4" fillId="2" borderId="85" xfId="0" applyFont="1" applyFill="1" applyBorder="1" applyAlignment="1">
      <alignment vertical="center"/>
    </xf>
    <xf numFmtId="0" fontId="9" fillId="0" borderId="3" xfId="4" applyBorder="1" applyAlignment="1">
      <alignment vertical="center" wrapText="1"/>
    </xf>
    <xf numFmtId="0" fontId="6" fillId="0" borderId="3" xfId="4" applyFont="1" applyBorder="1" applyAlignment="1">
      <alignment horizontal="center" vertical="center" wrapText="1"/>
    </xf>
    <xf numFmtId="0" fontId="6" fillId="0" borderId="3" xfId="4" applyFont="1" applyBorder="1" applyAlignment="1">
      <alignment horizontal="left" vertical="center" wrapText="1"/>
    </xf>
    <xf numFmtId="0" fontId="43" fillId="2" borderId="59" xfId="0" applyFont="1" applyFill="1" applyBorder="1" applyAlignment="1">
      <alignment horizontal="left" vertical="center" wrapText="1"/>
    </xf>
    <xf numFmtId="0" fontId="43" fillId="2" borderId="61" xfId="0" applyFont="1" applyFill="1" applyBorder="1" applyAlignment="1">
      <alignment vertical="center" wrapText="1"/>
    </xf>
    <xf numFmtId="0" fontId="43" fillId="2" borderId="61" xfId="0" applyFont="1" applyFill="1" applyBorder="1" applyAlignment="1">
      <alignment horizontal="left" vertical="center" wrapText="1"/>
    </xf>
    <xf numFmtId="0" fontId="43" fillId="2" borderId="79" xfId="0" applyFont="1" applyFill="1" applyBorder="1" applyAlignment="1">
      <alignment horizontal="left" vertical="center" wrapText="1"/>
    </xf>
    <xf numFmtId="0" fontId="4" fillId="2" borderId="80" xfId="0" applyFont="1" applyFill="1" applyBorder="1" applyAlignment="1">
      <alignment vertical="center" wrapText="1"/>
    </xf>
    <xf numFmtId="0" fontId="4" fillId="2" borderId="85" xfId="0" applyFont="1" applyFill="1" applyBorder="1" applyAlignment="1">
      <alignment vertical="center" wrapText="1"/>
    </xf>
    <xf numFmtId="0" fontId="43" fillId="2" borderId="62" xfId="0" applyFont="1" applyFill="1" applyBorder="1" applyAlignment="1">
      <alignment horizontal="left" vertical="center" wrapText="1"/>
    </xf>
    <xf numFmtId="0" fontId="9" fillId="0" borderId="3" xfId="4" applyBorder="1" applyAlignment="1">
      <alignment horizontal="center" vertical="center" wrapText="1"/>
    </xf>
    <xf numFmtId="0" fontId="9" fillId="0" borderId="18" xfId="4" applyBorder="1" applyAlignment="1">
      <alignment horizontal="left" vertical="center" wrapText="1"/>
    </xf>
    <xf numFmtId="0" fontId="9" fillId="0" borderId="27" xfId="4" applyBorder="1" applyAlignment="1">
      <alignment horizontal="left" vertical="center" wrapText="1"/>
    </xf>
    <xf numFmtId="0" fontId="34" fillId="0" borderId="3" xfId="4" applyFont="1" applyBorder="1" applyAlignment="1">
      <alignment horizontal="left" vertical="center" wrapText="1"/>
    </xf>
    <xf numFmtId="0" fontId="9" fillId="0" borderId="3" xfId="4" applyBorder="1" applyAlignment="1">
      <alignment horizontal="left" vertical="center"/>
    </xf>
    <xf numFmtId="0" fontId="34" fillId="0" borderId="3" xfId="4" applyFont="1" applyBorder="1" applyAlignment="1">
      <alignment horizontal="left" vertical="center"/>
    </xf>
    <xf numFmtId="0" fontId="6" fillId="0" borderId="27" xfId="4" applyFont="1" applyBorder="1" applyAlignment="1">
      <alignment horizontal="center" vertical="center"/>
    </xf>
    <xf numFmtId="0" fontId="6" fillId="6" borderId="27" xfId="4" applyFont="1" applyFill="1" applyBorder="1" applyAlignment="1">
      <alignment horizontal="left" vertical="center"/>
    </xf>
    <xf numFmtId="0" fontId="46" fillId="0" borderId="27" xfId="4" applyFont="1" applyBorder="1" applyAlignment="1">
      <alignment horizontal="left" vertical="center"/>
    </xf>
    <xf numFmtId="0" fontId="6" fillId="0" borderId="3" xfId="4" applyFont="1" applyBorder="1" applyAlignment="1">
      <alignment horizontal="center" vertical="center"/>
    </xf>
    <xf numFmtId="0" fontId="6" fillId="0" borderId="3" xfId="4" applyFont="1" applyBorder="1" applyAlignment="1">
      <alignment horizontal="left" vertical="center"/>
    </xf>
    <xf numFmtId="0" fontId="46" fillId="0" borderId="3" xfId="4" applyFont="1" applyBorder="1" applyAlignment="1">
      <alignment horizontal="left" vertical="center"/>
    </xf>
    <xf numFmtId="0" fontId="46" fillId="0" borderId="14" xfId="4" applyFont="1" applyBorder="1" applyAlignment="1">
      <alignment horizontal="left" vertical="center" wrapText="1"/>
    </xf>
    <xf numFmtId="0" fontId="4" fillId="2" borderId="62" xfId="0" applyFont="1" applyFill="1" applyBorder="1" applyAlignment="1">
      <alignment horizontal="center" vertical="center"/>
    </xf>
    <xf numFmtId="0" fontId="0" fillId="2" borderId="80" xfId="0" applyFill="1" applyBorder="1" applyAlignment="1">
      <alignment horizontal="left" vertical="center" wrapText="1"/>
    </xf>
    <xf numFmtId="2" fontId="4" fillId="8" borderId="62" xfId="0" applyNumberFormat="1" applyFont="1" applyFill="1" applyBorder="1" applyAlignment="1">
      <alignment horizontal="center" vertical="center" wrapText="1"/>
    </xf>
    <xf numFmtId="0" fontId="9" fillId="0" borderId="3" xfId="4" applyBorder="1" applyAlignment="1">
      <alignment horizontal="center" vertical="center"/>
    </xf>
    <xf numFmtId="0" fontId="46" fillId="0" borderId="18" xfId="4" applyFont="1" applyBorder="1" applyAlignment="1">
      <alignment horizontal="left" vertical="center" wrapText="1"/>
    </xf>
    <xf numFmtId="0" fontId="4" fillId="2" borderId="3" xfId="0" applyFont="1" applyFill="1" applyBorder="1"/>
    <xf numFmtId="0" fontId="0" fillId="2" borderId="3" xfId="0" applyFill="1" applyBorder="1" applyAlignment="1">
      <alignment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0" fillId="2" borderId="0" xfId="0" applyFill="1" applyAlignment="1">
      <alignment horizontal="center" wrapText="1"/>
    </xf>
    <xf numFmtId="0" fontId="0" fillId="2" borderId="62" xfId="0" applyFill="1" applyBorder="1" applyAlignment="1">
      <alignment wrapText="1"/>
    </xf>
    <xf numFmtId="0" fontId="0" fillId="2" borderId="0" xfId="0" applyFill="1" applyAlignment="1">
      <alignment wrapText="1"/>
    </xf>
    <xf numFmtId="0" fontId="0" fillId="2" borderId="77" xfId="0" applyFill="1" applyBorder="1" applyAlignment="1">
      <alignment wrapText="1"/>
    </xf>
    <xf numFmtId="0" fontId="0" fillId="2" borderId="78" xfId="0" applyFill="1" applyBorder="1" applyAlignment="1">
      <alignment wrapText="1"/>
    </xf>
    <xf numFmtId="0" fontId="12" fillId="2" borderId="61" xfId="0" applyFont="1" applyFill="1" applyBorder="1" applyAlignment="1">
      <alignment horizontal="center" vertical="center" wrapText="1"/>
    </xf>
    <xf numFmtId="0" fontId="4" fillId="18" borderId="61" xfId="0" applyFont="1" applyFill="1" applyBorder="1" applyAlignment="1" applyProtection="1">
      <alignment horizontal="center" vertical="center" wrapText="1"/>
      <protection locked="0"/>
    </xf>
    <xf numFmtId="2" fontId="12" fillId="2" borderId="61" xfId="0" applyNumberFormat="1" applyFont="1" applyFill="1" applyBorder="1" applyAlignment="1">
      <alignment horizontal="center" vertical="center" wrapText="1"/>
    </xf>
    <xf numFmtId="0" fontId="12" fillId="2" borderId="59" xfId="0" applyFont="1" applyFill="1" applyBorder="1" applyAlignment="1">
      <alignment horizontal="center" vertical="center" wrapText="1"/>
    </xf>
    <xf numFmtId="9" fontId="4" fillId="13" borderId="61" xfId="0" applyNumberFormat="1" applyFont="1" applyFill="1" applyBorder="1" applyAlignment="1">
      <alignment horizontal="center" vertical="center" wrapText="1"/>
    </xf>
    <xf numFmtId="0" fontId="0" fillId="8" borderId="61" xfId="0" applyFill="1" applyBorder="1" applyAlignment="1" applyProtection="1">
      <alignment horizontal="center" vertical="center" wrapText="1"/>
      <protection hidden="1"/>
    </xf>
    <xf numFmtId="0" fontId="0" fillId="2" borderId="0" xfId="0" applyFill="1" applyAlignment="1">
      <alignment vertical="center" wrapText="1"/>
    </xf>
    <xf numFmtId="0" fontId="4" fillId="2" borderId="0" xfId="0" applyFont="1" applyFill="1" applyAlignment="1">
      <alignment horizontal="center" wrapText="1"/>
    </xf>
    <xf numFmtId="0" fontId="3" fillId="2" borderId="0" xfId="0" applyFont="1" applyFill="1" applyAlignment="1">
      <alignment horizontal="center" vertical="center" wrapText="1"/>
    </xf>
    <xf numFmtId="0" fontId="23" fillId="2" borderId="0" xfId="0" applyFont="1" applyFill="1" applyAlignment="1">
      <alignment horizontal="center" vertical="center" wrapText="1"/>
    </xf>
    <xf numFmtId="0" fontId="38" fillId="2" borderId="0" xfId="0" applyFont="1" applyFill="1" applyAlignment="1">
      <alignment horizontal="center" vertical="center" wrapText="1"/>
    </xf>
    <xf numFmtId="0" fontId="4" fillId="9" borderId="62" xfId="0" applyFont="1" applyFill="1" applyBorder="1" applyAlignment="1" applyProtection="1">
      <alignment horizontal="center" vertical="center"/>
      <protection locked="0"/>
    </xf>
    <xf numFmtId="0" fontId="0" fillId="2" borderId="76" xfId="0" applyFill="1" applyBorder="1" applyAlignment="1">
      <alignment vertical="center" wrapText="1"/>
    </xf>
    <xf numFmtId="0" fontId="2" fillId="17" borderId="3" xfId="0" applyFont="1" applyFill="1" applyBorder="1" applyAlignment="1">
      <alignment horizontal="center" wrapText="1"/>
    </xf>
    <xf numFmtId="0" fontId="0" fillId="2" borderId="3" xfId="0" applyFill="1" applyBorder="1" applyAlignment="1">
      <alignment horizontal="center" vertical="center" wrapText="1"/>
    </xf>
    <xf numFmtId="2" fontId="0" fillId="2" borderId="3" xfId="0" applyNumberFormat="1" applyFill="1" applyBorder="1" applyAlignment="1">
      <alignment vertical="center"/>
    </xf>
    <xf numFmtId="2" fontId="0" fillId="2" borderId="3" xfId="0" applyNumberFormat="1" applyFill="1" applyBorder="1"/>
    <xf numFmtId="2" fontId="0" fillId="2" borderId="0" xfId="0" applyNumberFormat="1" applyFill="1"/>
    <xf numFmtId="0" fontId="11" fillId="5" borderId="106" xfId="0" applyFont="1" applyFill="1" applyBorder="1" applyAlignment="1">
      <alignment horizontal="center" vertical="center"/>
    </xf>
    <xf numFmtId="0" fontId="8" fillId="0" borderId="13" xfId="0" applyFont="1" applyBorder="1" applyAlignment="1">
      <alignment vertical="center" wrapText="1"/>
    </xf>
    <xf numFmtId="0" fontId="8" fillId="0" borderId="36" xfId="0" applyFont="1" applyBorder="1" applyAlignment="1">
      <alignment vertical="center" wrapText="1"/>
    </xf>
    <xf numFmtId="0" fontId="8" fillId="0" borderId="14" xfId="0" applyFont="1" applyBorder="1" applyAlignment="1">
      <alignment vertical="center" wrapText="1"/>
    </xf>
    <xf numFmtId="0" fontId="8" fillId="0" borderId="27" xfId="0" applyFont="1" applyBorder="1" applyAlignment="1">
      <alignment vertical="center" wrapText="1"/>
    </xf>
    <xf numFmtId="0" fontId="51" fillId="2" borderId="0" xfId="0" applyFont="1" applyFill="1" applyAlignment="1">
      <alignment vertical="center"/>
    </xf>
    <xf numFmtId="0" fontId="31" fillId="2" borderId="3" xfId="3" applyFill="1" applyBorder="1"/>
    <xf numFmtId="0" fontId="31" fillId="6" borderId="3" xfId="3" applyFill="1" applyBorder="1"/>
    <xf numFmtId="0" fontId="0" fillId="6" borderId="3" xfId="0" applyFill="1" applyBorder="1"/>
    <xf numFmtId="0" fontId="31" fillId="2" borderId="0" xfId="3" quotePrefix="1" applyFill="1"/>
    <xf numFmtId="0" fontId="47" fillId="0" borderId="12" xfId="0" applyFont="1" applyBorder="1" applyAlignment="1">
      <alignment horizontal="center" vertical="center"/>
    </xf>
    <xf numFmtId="0" fontId="47" fillId="0" borderId="0" xfId="0" applyFont="1" applyAlignment="1">
      <alignment horizontal="center" vertical="center"/>
    </xf>
    <xf numFmtId="0" fontId="0" fillId="2" borderId="3" xfId="0" applyFill="1" applyBorder="1" applyAlignment="1">
      <alignment horizontal="left" vertical="center" wrapText="1"/>
    </xf>
    <xf numFmtId="0" fontId="4" fillId="6" borderId="27" xfId="0" applyFont="1" applyFill="1" applyBorder="1" applyAlignment="1">
      <alignment horizontal="center" vertical="center"/>
    </xf>
    <xf numFmtId="0" fontId="0" fillId="2" borderId="3" xfId="0" applyFill="1" applyBorder="1" applyAlignment="1">
      <alignment horizontal="left" wrapText="1"/>
    </xf>
    <xf numFmtId="0" fontId="4" fillId="6" borderId="3" xfId="0" applyFont="1" applyFill="1" applyBorder="1" applyAlignment="1">
      <alignment horizontal="center" vertical="center"/>
    </xf>
    <xf numFmtId="0" fontId="0" fillId="2" borderId="3" xfId="0" applyFill="1" applyBorder="1" applyAlignment="1">
      <alignment horizontal="center" vertical="center" wrapText="1"/>
    </xf>
    <xf numFmtId="0" fontId="2" fillId="17" borderId="3" xfId="0" applyFont="1" applyFill="1" applyBorder="1" applyAlignment="1">
      <alignment horizontal="center" wrapText="1"/>
    </xf>
    <xf numFmtId="0" fontId="0" fillId="2" borderId="6"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0" xfId="0" applyFill="1" applyAlignment="1">
      <alignment horizontal="left" vertical="top" wrapText="1"/>
    </xf>
    <xf numFmtId="0" fontId="0" fillId="2" borderId="16" xfId="0" applyFill="1" applyBorder="1" applyAlignment="1">
      <alignment horizontal="left" vertical="top" wrapText="1"/>
    </xf>
    <xf numFmtId="0" fontId="0" fillId="2" borderId="19"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2" fillId="17" borderId="1" xfId="0" applyFont="1" applyFill="1" applyBorder="1" applyAlignment="1">
      <alignment horizontal="center"/>
    </xf>
    <xf numFmtId="0" fontId="2" fillId="17" borderId="2" xfId="0" applyFont="1" applyFill="1" applyBorder="1" applyAlignment="1">
      <alignment horizontal="center"/>
    </xf>
    <xf numFmtId="0" fontId="2" fillId="17" borderId="5" xfId="0" applyFont="1" applyFill="1" applyBorder="1" applyAlignment="1">
      <alignment horizontal="center"/>
    </xf>
    <xf numFmtId="0" fontId="4" fillId="6" borderId="106" xfId="0" applyFont="1" applyFill="1" applyBorder="1" applyAlignment="1">
      <alignment horizontal="center" vertical="center"/>
    </xf>
    <xf numFmtId="0" fontId="4" fillId="6" borderId="107" xfId="0" applyFont="1" applyFill="1" applyBorder="1" applyAlignment="1">
      <alignment horizontal="center" vertical="center"/>
    </xf>
    <xf numFmtId="0" fontId="4" fillId="6" borderId="108" xfId="0" applyFont="1" applyFill="1" applyBorder="1" applyAlignment="1">
      <alignment horizontal="center"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pplyProtection="1">
      <alignment horizontal="center"/>
      <protection locked="0"/>
    </xf>
    <xf numFmtId="0" fontId="0" fillId="2" borderId="16" xfId="0" applyFill="1" applyBorder="1" applyAlignment="1" applyProtection="1">
      <alignment horizontal="center"/>
      <protection locked="0"/>
    </xf>
    <xf numFmtId="0" fontId="0" fillId="2" borderId="74" xfId="0" applyFill="1" applyBorder="1" applyAlignment="1" applyProtection="1">
      <alignment horizontal="center"/>
      <protection locked="0"/>
    </xf>
    <xf numFmtId="0" fontId="0" fillId="2" borderId="75" xfId="0" applyFill="1" applyBorder="1" applyAlignment="1" applyProtection="1">
      <alignment horizontal="center"/>
      <protection locked="0"/>
    </xf>
    <xf numFmtId="0" fontId="32" fillId="2" borderId="12" xfId="0" applyFont="1" applyFill="1" applyBorder="1" applyAlignment="1">
      <alignment horizontal="center" vertical="center"/>
    </xf>
    <xf numFmtId="0" fontId="32" fillId="2" borderId="0" xfId="0" applyFont="1" applyFill="1" applyAlignment="1">
      <alignment horizontal="center" vertical="center"/>
    </xf>
    <xf numFmtId="0" fontId="0" fillId="9" borderId="61" xfId="0" applyFill="1" applyBorder="1" applyAlignment="1" applyProtection="1">
      <alignment horizontal="center"/>
      <protection locked="0"/>
    </xf>
    <xf numFmtId="0" fontId="0" fillId="9" borderId="68" xfId="0" applyFill="1" applyBorder="1" applyAlignment="1" applyProtection="1">
      <alignment horizontal="center"/>
      <protection locked="0"/>
    </xf>
    <xf numFmtId="0" fontId="32" fillId="2" borderId="12" xfId="0" applyFont="1" applyFill="1" applyBorder="1" applyAlignment="1">
      <alignment horizontal="center" vertical="center" wrapText="1"/>
    </xf>
    <xf numFmtId="0" fontId="32" fillId="2" borderId="0" xfId="0" applyFont="1" applyFill="1" applyAlignment="1">
      <alignment horizontal="center" vertical="center" wrapText="1"/>
    </xf>
    <xf numFmtId="0" fontId="0" fillId="2" borderId="12" xfId="0" applyFill="1" applyBorder="1" applyAlignment="1">
      <alignment horizontal="center"/>
    </xf>
    <xf numFmtId="0" fontId="0" fillId="2" borderId="0" xfId="0" applyFill="1" applyAlignment="1">
      <alignment horizontal="center"/>
    </xf>
    <xf numFmtId="0" fontId="32" fillId="2" borderId="12" xfId="0" applyFont="1" applyFill="1" applyBorder="1" applyAlignment="1">
      <alignment horizontal="center" wrapText="1"/>
    </xf>
    <xf numFmtId="0" fontId="32" fillId="2" borderId="0" xfId="0" applyFont="1" applyFill="1" applyAlignment="1">
      <alignment horizontal="center" wrapText="1"/>
    </xf>
    <xf numFmtId="0" fontId="32" fillId="2" borderId="12" xfId="0" applyFont="1" applyFill="1" applyBorder="1" applyAlignment="1">
      <alignment horizontal="center"/>
    </xf>
    <xf numFmtId="0" fontId="32" fillId="2" borderId="0" xfId="0" applyFont="1" applyFill="1" applyAlignment="1">
      <alignment horizontal="center"/>
    </xf>
    <xf numFmtId="0" fontId="33" fillId="2" borderId="12" xfId="0" applyFont="1" applyFill="1" applyBorder="1" applyAlignment="1">
      <alignment horizontal="center" vertical="center" wrapText="1"/>
    </xf>
    <xf numFmtId="0" fontId="33" fillId="2" borderId="0" xfId="0" applyFont="1" applyFill="1" applyAlignment="1">
      <alignment horizontal="center" vertical="center" wrapText="1"/>
    </xf>
    <xf numFmtId="0" fontId="32" fillId="14" borderId="0" xfId="0" applyFont="1" applyFill="1" applyAlignment="1">
      <alignment horizontal="center"/>
    </xf>
    <xf numFmtId="0" fontId="34" fillId="15" borderId="61" xfId="0" applyFont="1" applyFill="1" applyBorder="1" applyAlignment="1" applyProtection="1">
      <alignment horizontal="center"/>
      <protection locked="0"/>
    </xf>
    <xf numFmtId="0" fontId="34" fillId="15" borderId="68" xfId="0" applyFont="1" applyFill="1" applyBorder="1" applyAlignment="1" applyProtection="1">
      <alignment horizontal="center"/>
      <protection locked="0"/>
    </xf>
    <xf numFmtId="0" fontId="32" fillId="15" borderId="61" xfId="0" applyFont="1" applyFill="1" applyBorder="1" applyAlignment="1" applyProtection="1">
      <alignment horizontal="center"/>
      <protection locked="0"/>
    </xf>
    <xf numFmtId="0" fontId="32" fillId="15" borderId="68" xfId="0" applyFont="1" applyFill="1" applyBorder="1" applyAlignment="1" applyProtection="1">
      <alignment horizontal="center"/>
      <protection locked="0"/>
    </xf>
    <xf numFmtId="0" fontId="34" fillId="16" borderId="0" xfId="0" applyFont="1" applyFill="1" applyAlignment="1" applyProtection="1">
      <alignment horizontal="center"/>
      <protection locked="0"/>
    </xf>
    <xf numFmtId="0" fontId="34" fillId="16" borderId="16" xfId="0" applyFont="1" applyFill="1" applyBorder="1" applyAlignment="1" applyProtection="1">
      <alignment horizontal="center"/>
      <protection locked="0"/>
    </xf>
    <xf numFmtId="0" fontId="32" fillId="2" borderId="6"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6" xfId="0" applyFont="1" applyFill="1" applyBorder="1" applyAlignment="1">
      <alignment horizontal="center" vertical="center"/>
    </xf>
    <xf numFmtId="0" fontId="33" fillId="2" borderId="25"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0" fillId="13" borderId="25" xfId="0" applyFill="1" applyBorder="1" applyAlignment="1" applyProtection="1">
      <alignment horizontal="center"/>
      <protection locked="0"/>
    </xf>
    <xf numFmtId="0" fontId="0" fillId="13" borderId="32" xfId="0" applyFill="1" applyBorder="1" applyAlignment="1" applyProtection="1">
      <alignment horizontal="center"/>
      <protection locked="0"/>
    </xf>
    <xf numFmtId="0" fontId="25" fillId="3" borderId="12" xfId="0" applyFont="1" applyFill="1" applyBorder="1" applyAlignment="1">
      <alignment horizontal="center"/>
    </xf>
    <xf numFmtId="0" fontId="25" fillId="3" borderId="0" xfId="0" applyFont="1" applyFill="1" applyAlignment="1">
      <alignment horizontal="center"/>
    </xf>
    <xf numFmtId="0" fontId="25" fillId="3" borderId="16" xfId="0" applyFont="1" applyFill="1" applyBorder="1" applyAlignment="1">
      <alignment horizontal="center"/>
    </xf>
    <xf numFmtId="0" fontId="32" fillId="0" borderId="12" xfId="0" applyFont="1" applyBorder="1" applyAlignment="1">
      <alignment horizontal="center" vertical="center" wrapText="1"/>
    </xf>
    <xf numFmtId="0" fontId="32" fillId="0" borderId="0" xfId="0" applyFont="1" applyAlignment="1">
      <alignment horizontal="center" vertical="center" wrapText="1"/>
    </xf>
    <xf numFmtId="0" fontId="12" fillId="2" borderId="8"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69" xfId="0" applyFont="1" applyFill="1" applyBorder="1" applyAlignment="1">
      <alignment horizontal="center" vertical="center"/>
    </xf>
    <xf numFmtId="0" fontId="9" fillId="2" borderId="62" xfId="0" applyFont="1" applyFill="1" applyBorder="1" applyAlignment="1">
      <alignment horizontal="center" vertical="center"/>
    </xf>
    <xf numFmtId="0" fontId="9" fillId="10" borderId="62"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15" fillId="9" borderId="65" xfId="0" applyFont="1" applyFill="1" applyBorder="1" applyAlignment="1">
      <alignment horizontal="center" vertical="center"/>
    </xf>
    <xf numFmtId="0" fontId="15" fillId="9" borderId="66"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1" xfId="0" applyFont="1" applyFill="1" applyBorder="1" applyAlignment="1">
      <alignment horizontal="center" vertical="center"/>
    </xf>
    <xf numFmtId="0" fontId="9" fillId="11" borderId="61" xfId="0" applyFont="1" applyFill="1" applyBorder="1" applyAlignment="1">
      <alignment horizontal="center" vertical="center"/>
    </xf>
    <xf numFmtId="0" fontId="15" fillId="9" borderId="63" xfId="0" applyFont="1" applyFill="1" applyBorder="1" applyAlignment="1">
      <alignment horizontal="center" vertical="center"/>
    </xf>
    <xf numFmtId="0" fontId="15" fillId="9" borderId="64"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72" xfId="0" applyFont="1" applyFill="1" applyBorder="1" applyAlignment="1">
      <alignment horizontal="center" vertical="center"/>
    </xf>
    <xf numFmtId="0" fontId="9" fillId="8" borderId="72" xfId="0" applyFont="1" applyFill="1" applyBorder="1" applyAlignment="1">
      <alignment horizontal="center" vertical="center"/>
    </xf>
    <xf numFmtId="0" fontId="9" fillId="12" borderId="61"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2" borderId="57" xfId="0" applyFill="1" applyBorder="1" applyAlignment="1">
      <alignment horizontal="center" vertical="center"/>
    </xf>
    <xf numFmtId="0" fontId="0" fillId="2" borderId="37" xfId="0" applyFill="1" applyBorder="1" applyAlignment="1">
      <alignment horizontal="center" vertical="center"/>
    </xf>
    <xf numFmtId="0" fontId="0" fillId="2" borderId="58" xfId="0" applyFill="1" applyBorder="1" applyAlignment="1">
      <alignment horizontal="center" vertical="center"/>
    </xf>
    <xf numFmtId="9" fontId="0" fillId="2" borderId="13" xfId="2" applyFont="1" applyFill="1" applyBorder="1" applyAlignment="1">
      <alignment horizontal="center" vertical="center"/>
    </xf>
    <xf numFmtId="9" fontId="0" fillId="2" borderId="34" xfId="2" applyFont="1" applyFill="1" applyBorder="1" applyAlignment="1">
      <alignment horizontal="center" vertical="center"/>
    </xf>
    <xf numFmtId="9" fontId="0" fillId="2" borderId="45" xfId="2"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30" fillId="9" borderId="6" xfId="0" applyFont="1" applyFill="1" applyBorder="1" applyAlignment="1">
      <alignment horizontal="center" vertical="center"/>
    </xf>
    <xf numFmtId="0" fontId="30" fillId="9" borderId="10" xfId="0" applyFont="1" applyFill="1" applyBorder="1" applyAlignment="1">
      <alignment horizontal="center" vertical="center"/>
    </xf>
    <xf numFmtId="0" fontId="30" fillId="9" borderId="11" xfId="0" applyFont="1" applyFill="1" applyBorder="1" applyAlignment="1">
      <alignment horizontal="center" vertical="center"/>
    </xf>
    <xf numFmtId="0" fontId="30" fillId="9" borderId="12" xfId="0" applyFont="1" applyFill="1" applyBorder="1" applyAlignment="1">
      <alignment horizontal="center" vertical="center"/>
    </xf>
    <xf numFmtId="0" fontId="30" fillId="9" borderId="0" xfId="0" applyFont="1" applyFill="1" applyAlignment="1">
      <alignment horizontal="center" vertical="center"/>
    </xf>
    <xf numFmtId="0" fontId="30" fillId="9" borderId="16" xfId="0" applyFont="1" applyFill="1" applyBorder="1" applyAlignment="1">
      <alignment horizontal="center" vertical="center"/>
    </xf>
    <xf numFmtId="0" fontId="30" fillId="9" borderId="19" xfId="0" applyFont="1" applyFill="1" applyBorder="1" applyAlignment="1">
      <alignment horizontal="center" vertical="center"/>
    </xf>
    <xf numFmtId="0" fontId="30" fillId="9" borderId="23" xfId="0" applyFont="1" applyFill="1" applyBorder="1" applyAlignment="1">
      <alignment horizontal="center" vertical="center"/>
    </xf>
    <xf numFmtId="0" fontId="30" fillId="9" borderId="24" xfId="0" applyFont="1" applyFill="1" applyBorder="1" applyAlignment="1">
      <alignment horizontal="center" vertical="center"/>
    </xf>
    <xf numFmtId="0" fontId="0" fillId="2" borderId="14" xfId="0" applyFill="1" applyBorder="1" applyAlignment="1">
      <alignment horizontal="center"/>
    </xf>
    <xf numFmtId="0" fontId="0" fillId="2" borderId="27" xfId="0" applyFill="1" applyBorder="1" applyAlignment="1">
      <alignment horizontal="center"/>
    </xf>
    <xf numFmtId="0" fontId="0" fillId="2" borderId="54" xfId="0" applyFill="1" applyBorder="1" applyAlignment="1">
      <alignment horizontal="center"/>
    </xf>
    <xf numFmtId="0" fontId="0" fillId="2" borderId="52" xfId="0" applyFill="1" applyBorder="1" applyAlignment="1">
      <alignment horizontal="center"/>
    </xf>
    <xf numFmtId="0" fontId="12" fillId="9" borderId="3" xfId="0" applyFont="1" applyFill="1" applyBorder="1" applyAlignment="1" applyProtection="1">
      <alignment horizontal="center" vertical="center" wrapText="1"/>
      <protection locked="0"/>
    </xf>
    <xf numFmtId="0" fontId="12" fillId="9" borderId="49"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2" fillId="9" borderId="50" xfId="0" applyFont="1" applyFill="1" applyBorder="1" applyAlignment="1" applyProtection="1">
      <alignment horizontal="center" vertical="center" wrapText="1"/>
      <protection locked="0"/>
    </xf>
    <xf numFmtId="0" fontId="12" fillId="2" borderId="21" xfId="0" applyFont="1" applyFill="1" applyBorder="1" applyAlignment="1">
      <alignment horizontal="left" vertical="center" wrapText="1"/>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20" xfId="0" applyFont="1" applyFill="1" applyBorder="1" applyAlignment="1">
      <alignment horizontal="center" vertical="center"/>
    </xf>
    <xf numFmtId="0" fontId="12" fillId="2" borderId="4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9" borderId="39" xfId="0" applyFont="1" applyFill="1" applyBorder="1" applyAlignment="1" applyProtection="1">
      <alignment horizontal="center" vertical="center" wrapText="1"/>
      <protection locked="0"/>
    </xf>
    <xf numFmtId="0" fontId="12" fillId="9" borderId="44" xfId="0" applyFont="1" applyFill="1" applyBorder="1" applyAlignment="1" applyProtection="1">
      <alignment horizontal="center" vertical="center" wrapText="1"/>
      <protection locked="0"/>
    </xf>
    <xf numFmtId="0" fontId="12" fillId="9" borderId="46" xfId="0" applyFont="1" applyFill="1" applyBorder="1" applyAlignment="1" applyProtection="1">
      <alignment horizontal="center" vertical="center" wrapText="1"/>
      <protection locked="0"/>
    </xf>
    <xf numFmtId="0" fontId="12" fillId="9" borderId="24" xfId="0" applyFont="1" applyFill="1" applyBorder="1" applyAlignment="1" applyProtection="1">
      <alignment horizontal="center" vertical="center" wrapText="1"/>
      <protection locked="0"/>
    </xf>
    <xf numFmtId="0" fontId="12" fillId="2" borderId="42"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9" borderId="42" xfId="0" applyFont="1" applyFill="1" applyBorder="1" applyAlignment="1" applyProtection="1">
      <alignment horizontal="center" vertical="center" wrapText="1"/>
      <protection locked="0"/>
    </xf>
    <xf numFmtId="0" fontId="12" fillId="9" borderId="11" xfId="0" applyFont="1" applyFill="1" applyBorder="1" applyAlignment="1" applyProtection="1">
      <alignment horizontal="center" vertical="center" wrapText="1"/>
      <protection locked="0"/>
    </xf>
    <xf numFmtId="0" fontId="12" fillId="9" borderId="40" xfId="0" applyFont="1" applyFill="1" applyBorder="1" applyAlignment="1" applyProtection="1">
      <alignment horizontal="center" vertical="center" wrapText="1"/>
      <protection locked="0"/>
    </xf>
    <xf numFmtId="0" fontId="12" fillId="9" borderId="43" xfId="0" applyFont="1" applyFill="1" applyBorder="1" applyAlignment="1" applyProtection="1">
      <alignment horizontal="center" vertical="center" wrapText="1"/>
      <protection locked="0"/>
    </xf>
    <xf numFmtId="0" fontId="12" fillId="2" borderId="42"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40"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39" xfId="0" applyFont="1" applyFill="1" applyBorder="1" applyAlignment="1">
      <alignment horizontal="left" vertical="center"/>
    </xf>
    <xf numFmtId="0" fontId="12" fillId="2" borderId="28" xfId="0" applyFont="1" applyFill="1" applyBorder="1" applyAlignment="1">
      <alignment horizontal="left" vertical="center"/>
    </xf>
    <xf numFmtId="0" fontId="8" fillId="0" borderId="1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9" fontId="0" fillId="2" borderId="57" xfId="2" applyFont="1" applyFill="1" applyBorder="1" applyAlignment="1">
      <alignment horizontal="center" vertical="center"/>
    </xf>
    <xf numFmtId="9" fontId="0" fillId="2" borderId="37" xfId="2" applyFont="1" applyFill="1" applyBorder="1" applyAlignment="1">
      <alignment horizontal="center" vertical="center"/>
    </xf>
    <xf numFmtId="9" fontId="0" fillId="2" borderId="58" xfId="2" applyFont="1" applyFill="1" applyBorder="1" applyAlignment="1">
      <alignment horizontal="center" vertical="center"/>
    </xf>
    <xf numFmtId="0" fontId="0" fillId="2" borderId="57" xfId="0" applyFill="1" applyBorder="1" applyAlignment="1">
      <alignment horizontal="center"/>
    </xf>
    <xf numFmtId="0" fontId="0" fillId="2" borderId="37" xfId="0" applyFill="1" applyBorder="1" applyAlignment="1">
      <alignment horizontal="center"/>
    </xf>
    <xf numFmtId="0" fontId="0" fillId="2" borderId="58" xfId="0" applyFill="1" applyBorder="1" applyAlignment="1">
      <alignment horizontal="center"/>
    </xf>
    <xf numFmtId="0" fontId="0" fillId="2" borderId="13" xfId="0" applyFill="1" applyBorder="1" applyAlignment="1">
      <alignment horizontal="center"/>
    </xf>
    <xf numFmtId="0" fontId="0" fillId="2" borderId="45" xfId="0" applyFill="1" applyBorder="1" applyAlignment="1">
      <alignment horizontal="center"/>
    </xf>
    <xf numFmtId="0" fontId="0" fillId="2" borderId="22" xfId="0" applyFill="1" applyBorder="1" applyAlignment="1">
      <alignment horizontal="center"/>
    </xf>
    <xf numFmtId="0" fontId="0" fillId="2" borderId="53" xfId="0" applyFill="1" applyBorder="1" applyAlignment="1">
      <alignment horizontal="center"/>
    </xf>
    <xf numFmtId="0" fontId="0" fillId="2" borderId="55" xfId="0" applyFill="1" applyBorder="1" applyAlignment="1">
      <alignment horizontal="center" vertical="center"/>
    </xf>
    <xf numFmtId="0" fontId="0" fillId="2" borderId="33" xfId="0" applyFill="1" applyBorder="1" applyAlignment="1">
      <alignment horizontal="center" vertical="center"/>
    </xf>
    <xf numFmtId="9" fontId="0" fillId="2" borderId="56" xfId="2" applyFont="1" applyFill="1" applyBorder="1" applyAlignment="1">
      <alignment horizontal="center"/>
    </xf>
    <xf numFmtId="9" fontId="0" fillId="2" borderId="28" xfId="2" applyFont="1" applyFill="1" applyBorder="1" applyAlignment="1">
      <alignment horizontal="center"/>
    </xf>
    <xf numFmtId="9" fontId="0" fillId="2" borderId="55" xfId="2" applyFont="1" applyFill="1" applyBorder="1" applyAlignment="1">
      <alignment horizontal="center"/>
    </xf>
    <xf numFmtId="9" fontId="0" fillId="2" borderId="33" xfId="2" applyFont="1" applyFill="1" applyBorder="1" applyAlignment="1">
      <alignment horizontal="center"/>
    </xf>
    <xf numFmtId="0" fontId="0" fillId="2" borderId="17" xfId="0" applyFill="1" applyBorder="1" applyAlignment="1">
      <alignment horizontal="center"/>
    </xf>
    <xf numFmtId="0" fontId="0" fillId="2" borderId="3" xfId="0" applyFill="1" applyBorder="1" applyAlignment="1">
      <alignment horizontal="center"/>
    </xf>
    <xf numFmtId="0" fontId="0" fillId="2" borderId="49" xfId="0" applyFill="1" applyBorder="1" applyAlignment="1">
      <alignment horizontal="center"/>
    </xf>
    <xf numFmtId="0" fontId="0" fillId="2" borderId="56" xfId="0" applyFill="1" applyBorder="1" applyAlignment="1">
      <alignment horizontal="center"/>
    </xf>
    <xf numFmtId="0" fontId="0" fillId="2" borderId="28"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15" fillId="9" borderId="1" xfId="0" applyFont="1" applyFill="1" applyBorder="1" applyAlignment="1">
      <alignment horizontal="center"/>
    </xf>
    <xf numFmtId="0" fontId="15" fillId="9" borderId="2" xfId="0" applyFont="1" applyFill="1" applyBorder="1" applyAlignment="1">
      <alignment horizontal="center"/>
    </xf>
    <xf numFmtId="0" fontId="15" fillId="9" borderId="5" xfId="0" applyFont="1" applyFill="1" applyBorder="1" applyAlignment="1">
      <alignment horizontal="center"/>
    </xf>
    <xf numFmtId="0" fontId="12" fillId="9" borderId="8"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2" borderId="4"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0" xfId="0" applyFont="1" applyFill="1" applyAlignment="1">
      <alignment horizontal="left" vertical="center" wrapText="1"/>
    </xf>
    <xf numFmtId="0" fontId="12" fillId="9" borderId="4" xfId="0" applyFont="1" applyFill="1" applyBorder="1" applyAlignment="1" applyProtection="1">
      <alignment horizontal="center" vertical="center" wrapText="1"/>
      <protection locked="0"/>
    </xf>
    <xf numFmtId="0" fontId="12" fillId="9" borderId="16" xfId="0" applyFont="1" applyFill="1" applyBorder="1" applyAlignment="1" applyProtection="1">
      <alignment horizontal="center" vertical="center" wrapText="1"/>
      <protection locked="0"/>
    </xf>
    <xf numFmtId="0" fontId="16" fillId="2" borderId="35"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45" xfId="0" applyFont="1" applyFill="1" applyBorder="1" applyAlignment="1">
      <alignment horizontal="center"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5" borderId="107" xfId="0" applyFont="1" applyFill="1" applyBorder="1" applyAlignment="1">
      <alignment horizontal="center" vertical="center" wrapText="1"/>
    </xf>
    <xf numFmtId="0" fontId="11" fillId="5" borderId="108"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0"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47" xfId="0" applyFont="1" applyFill="1" applyBorder="1" applyAlignment="1">
      <alignment horizontal="center" vertical="center" wrapText="1"/>
    </xf>
    <xf numFmtId="2" fontId="29" fillId="4" borderId="6" xfId="0" applyNumberFormat="1" applyFont="1" applyFill="1" applyBorder="1" applyAlignment="1">
      <alignment horizontal="center" vertical="center"/>
    </xf>
    <xf numFmtId="2" fontId="29" fillId="4" borderId="11" xfId="0" applyNumberFormat="1" applyFont="1" applyFill="1" applyBorder="1" applyAlignment="1">
      <alignment horizontal="center" vertical="center"/>
    </xf>
    <xf numFmtId="2" fontId="29" fillId="4" borderId="12" xfId="0" applyNumberFormat="1" applyFont="1" applyFill="1" applyBorder="1" applyAlignment="1">
      <alignment horizontal="center" vertical="center"/>
    </xf>
    <xf numFmtId="2" fontId="29" fillId="4" borderId="16" xfId="0" applyNumberFormat="1" applyFont="1" applyFill="1" applyBorder="1" applyAlignment="1">
      <alignment horizontal="center" vertical="center"/>
    </xf>
    <xf numFmtId="2" fontId="29" fillId="4" borderId="19" xfId="0" applyNumberFormat="1" applyFont="1" applyFill="1" applyBorder="1" applyAlignment="1">
      <alignment horizontal="center" vertical="center"/>
    </xf>
    <xf numFmtId="2" fontId="29" fillId="4" borderId="24" xfId="0" applyNumberFormat="1" applyFont="1" applyFill="1" applyBorder="1" applyAlignment="1">
      <alignment horizontal="center" vertical="center"/>
    </xf>
    <xf numFmtId="0" fontId="11" fillId="5" borderId="107" xfId="0" applyFont="1" applyFill="1" applyBorder="1" applyAlignment="1">
      <alignment horizontal="center" vertical="center"/>
    </xf>
    <xf numFmtId="0" fontId="11" fillId="5" borderId="109"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10" xfId="0" applyFont="1" applyFill="1" applyBorder="1" applyAlignment="1">
      <alignment horizontal="center" vertical="center"/>
    </xf>
    <xf numFmtId="0" fontId="12" fillId="2" borderId="4" xfId="0" applyFont="1" applyFill="1" applyBorder="1" applyAlignment="1">
      <alignment horizontal="left" vertical="center"/>
    </xf>
    <xf numFmtId="0" fontId="12" fillId="2" borderId="30" xfId="0" applyFont="1" applyFill="1" applyBorder="1" applyAlignment="1">
      <alignment horizontal="left" vertical="center"/>
    </xf>
    <xf numFmtId="0" fontId="31" fillId="6" borderId="18" xfId="3" applyFill="1" applyBorder="1" applyAlignment="1">
      <alignment horizontal="center"/>
    </xf>
    <xf numFmtId="0" fontId="31" fillId="6" borderId="31" xfId="3" applyFill="1" applyBorder="1" applyAlignment="1">
      <alignment horizontal="center"/>
    </xf>
    <xf numFmtId="0" fontId="51" fillId="2"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7" fillId="3" borderId="0" xfId="0" applyFont="1" applyFill="1" applyAlignment="1">
      <alignment horizontal="center" vertical="center" wrapText="1"/>
    </xf>
    <xf numFmtId="0" fontId="27" fillId="3" borderId="82" xfId="0" applyFont="1" applyFill="1" applyBorder="1" applyAlignment="1">
      <alignment horizontal="center" vertical="center" wrapText="1"/>
    </xf>
    <xf numFmtId="0" fontId="2" fillId="3" borderId="82"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1" xfId="0" applyFont="1" applyFill="1" applyBorder="1" applyAlignment="1">
      <alignment horizontal="center" vertical="center"/>
    </xf>
    <xf numFmtId="0" fontId="50" fillId="2" borderId="12" xfId="0" applyFont="1" applyFill="1" applyBorder="1" applyAlignment="1">
      <alignment horizontal="center" vertical="center"/>
    </xf>
    <xf numFmtId="0" fontId="50" fillId="2" borderId="0" xfId="0" applyFont="1" applyFill="1" applyAlignment="1">
      <alignment horizontal="center" vertical="center"/>
    </xf>
    <xf numFmtId="0" fontId="50" fillId="2" borderId="16" xfId="0" applyFont="1" applyFill="1" applyBorder="1" applyAlignment="1">
      <alignment horizontal="center" vertical="center"/>
    </xf>
    <xf numFmtId="0" fontId="50" fillId="2" borderId="19" xfId="0" applyFont="1" applyFill="1" applyBorder="1" applyAlignment="1">
      <alignment horizontal="center" vertical="center"/>
    </xf>
    <xf numFmtId="0" fontId="50" fillId="2" borderId="23" xfId="0" applyFont="1" applyFill="1" applyBorder="1" applyAlignment="1">
      <alignment horizontal="center" vertical="center"/>
    </xf>
    <xf numFmtId="0" fontId="50" fillId="2" borderId="24" xfId="0" applyFont="1" applyFill="1" applyBorder="1" applyAlignment="1">
      <alignment horizontal="center" vertical="center"/>
    </xf>
    <xf numFmtId="0" fontId="0" fillId="2" borderId="59" xfId="0" applyFill="1" applyBorder="1" applyAlignment="1" applyProtection="1">
      <alignment horizontal="center" vertical="center" wrapText="1"/>
      <protection hidden="1"/>
    </xf>
    <xf numFmtId="0" fontId="0" fillId="2" borderId="86" xfId="0" applyFill="1" applyBorder="1" applyAlignment="1" applyProtection="1">
      <alignment horizontal="center" vertical="center" wrapText="1"/>
      <protection hidden="1"/>
    </xf>
    <xf numFmtId="0" fontId="0" fillId="2" borderId="60" xfId="0" applyFill="1" applyBorder="1" applyAlignment="1" applyProtection="1">
      <alignment horizontal="center" vertical="center" wrapText="1"/>
      <protection hidden="1"/>
    </xf>
    <xf numFmtId="0" fontId="31" fillId="2" borderId="67" xfId="3" applyFill="1" applyBorder="1" applyAlignment="1">
      <alignment horizontal="center" vertical="center"/>
    </xf>
    <xf numFmtId="0" fontId="31" fillId="2" borderId="61" xfId="3" applyFill="1" applyBorder="1" applyAlignment="1">
      <alignment horizontal="center" vertical="center"/>
    </xf>
    <xf numFmtId="164" fontId="0" fillId="2" borderId="86" xfId="0" applyNumberFormat="1" applyFill="1" applyBorder="1" applyAlignment="1" applyProtection="1">
      <alignment horizontal="center" vertical="center"/>
      <protection hidden="1"/>
    </xf>
    <xf numFmtId="164" fontId="0" fillId="2" borderId="60" xfId="0" applyNumberFormat="1" applyFill="1" applyBorder="1" applyAlignment="1" applyProtection="1">
      <alignment horizontal="center" vertical="center"/>
      <protection hidden="1"/>
    </xf>
    <xf numFmtId="0" fontId="0" fillId="2" borderId="86" xfId="0" applyFill="1" applyBorder="1" applyAlignment="1" applyProtection="1">
      <alignment horizontal="center" vertical="center"/>
      <protection hidden="1"/>
    </xf>
    <xf numFmtId="0" fontId="0" fillId="2" borderId="60" xfId="0" applyFill="1" applyBorder="1" applyAlignment="1" applyProtection="1">
      <alignment horizontal="center" vertical="center"/>
      <protection hidden="1"/>
    </xf>
    <xf numFmtId="0" fontId="48" fillId="2" borderId="59" xfId="0" applyFont="1" applyFill="1" applyBorder="1" applyAlignment="1">
      <alignment horizontal="center" vertical="center"/>
    </xf>
    <xf numFmtId="0" fontId="48" fillId="2" borderId="86" xfId="0" applyFont="1" applyFill="1" applyBorder="1" applyAlignment="1">
      <alignment horizontal="center" vertical="center"/>
    </xf>
    <xf numFmtId="0" fontId="48" fillId="2" borderId="60" xfId="0" applyFont="1" applyFill="1" applyBorder="1" applyAlignment="1">
      <alignment horizontal="center" vertical="center"/>
    </xf>
    <xf numFmtId="0" fontId="2" fillId="3" borderId="81" xfId="0" applyFont="1" applyFill="1" applyBorder="1" applyAlignment="1">
      <alignment horizontal="center"/>
    </xf>
    <xf numFmtId="0" fontId="2" fillId="3" borderId="82" xfId="0" applyFont="1" applyFill="1" applyBorder="1" applyAlignment="1">
      <alignment horizontal="center"/>
    </xf>
    <xf numFmtId="0" fontId="2" fillId="3" borderId="85" xfId="0" applyFont="1" applyFill="1" applyBorder="1" applyAlignment="1">
      <alignment horizontal="center"/>
    </xf>
    <xf numFmtId="0" fontId="5" fillId="3" borderId="79" xfId="0" applyFont="1" applyFill="1" applyBorder="1" applyAlignment="1">
      <alignment horizontal="center"/>
    </xf>
    <xf numFmtId="0" fontId="5" fillId="3" borderId="84" xfId="0" applyFont="1" applyFill="1" applyBorder="1" applyAlignment="1">
      <alignment horizontal="center"/>
    </xf>
    <xf numFmtId="2" fontId="17" fillId="2" borderId="60" xfId="0" applyNumberFormat="1" applyFont="1" applyFill="1" applyBorder="1" applyAlignment="1">
      <alignment horizontal="center" vertical="center"/>
    </xf>
    <xf numFmtId="2" fontId="17" fillId="2" borderId="61" xfId="0" applyNumberFormat="1" applyFont="1" applyFill="1" applyBorder="1" applyAlignment="1">
      <alignment horizontal="center" vertical="center"/>
    </xf>
    <xf numFmtId="0" fontId="2" fillId="3" borderId="101" xfId="0" applyFont="1" applyFill="1" applyBorder="1" applyAlignment="1">
      <alignment horizontal="center"/>
    </xf>
    <xf numFmtId="0" fontId="2" fillId="3" borderId="86" xfId="0" applyFont="1" applyFill="1" applyBorder="1" applyAlignment="1">
      <alignment horizontal="center"/>
    </xf>
    <xf numFmtId="0" fontId="2" fillId="3" borderId="100" xfId="0" applyFont="1" applyFill="1" applyBorder="1" applyAlignment="1">
      <alignment horizontal="center"/>
    </xf>
    <xf numFmtId="0" fontId="2" fillId="3" borderId="98" xfId="0" applyFont="1" applyFill="1" applyBorder="1" applyAlignment="1">
      <alignment horizontal="center"/>
    </xf>
    <xf numFmtId="0" fontId="2" fillId="3" borderId="99" xfId="0" applyFont="1" applyFill="1" applyBorder="1" applyAlignment="1">
      <alignment horizontal="center"/>
    </xf>
    <xf numFmtId="44" fontId="0" fillId="2" borderId="59" xfId="0" applyNumberFormat="1" applyFill="1" applyBorder="1" applyAlignment="1">
      <alignment horizontal="center" vertical="center"/>
    </xf>
    <xf numFmtId="0" fontId="0" fillId="2" borderId="86" xfId="0" applyFill="1" applyBorder="1" applyAlignment="1">
      <alignment horizontal="center" vertical="center"/>
    </xf>
    <xf numFmtId="0" fontId="0" fillId="2" borderId="60" xfId="0" applyFill="1" applyBorder="1" applyAlignment="1">
      <alignment horizontal="center" vertical="center"/>
    </xf>
    <xf numFmtId="0" fontId="4" fillId="2" borderId="41" xfId="0" applyFont="1" applyFill="1" applyBorder="1" applyAlignment="1">
      <alignment horizontal="center"/>
    </xf>
    <xf numFmtId="0" fontId="5" fillId="3" borderId="0" xfId="0" applyFont="1" applyFill="1" applyAlignment="1">
      <alignment horizontal="center"/>
    </xf>
    <xf numFmtId="0" fontId="5" fillId="3" borderId="16" xfId="0" applyFont="1" applyFill="1" applyBorder="1" applyAlignment="1">
      <alignment horizontal="center"/>
    </xf>
    <xf numFmtId="0" fontId="0" fillId="2" borderId="76"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76" xfId="0" applyFill="1" applyBorder="1" applyAlignment="1" applyProtection="1">
      <alignment horizontal="center"/>
      <protection locked="0"/>
    </xf>
    <xf numFmtId="44" fontId="49" fillId="6" borderId="105" xfId="0" applyNumberFormat="1" applyFont="1" applyFill="1" applyBorder="1" applyAlignment="1">
      <alignment horizontal="center" vertical="center"/>
    </xf>
    <xf numFmtId="0" fontId="49" fillId="6" borderId="103" xfId="0" applyFont="1" applyFill="1" applyBorder="1" applyAlignment="1">
      <alignment horizontal="center" vertical="center"/>
    </xf>
    <xf numFmtId="0" fontId="47" fillId="9" borderId="102" xfId="0" applyFont="1" applyFill="1" applyBorder="1" applyAlignment="1">
      <alignment horizontal="right"/>
    </xf>
    <xf numFmtId="0" fontId="47" fillId="9" borderId="103" xfId="0" applyFont="1" applyFill="1" applyBorder="1" applyAlignment="1">
      <alignment horizontal="right"/>
    </xf>
    <xf numFmtId="0" fontId="47" fillId="9" borderId="104" xfId="0" applyFont="1" applyFill="1" applyBorder="1" applyAlignment="1">
      <alignment horizontal="right"/>
    </xf>
    <xf numFmtId="0" fontId="9" fillId="12" borderId="61" xfId="0" applyFont="1" applyFill="1" applyBorder="1" applyAlignment="1">
      <alignment horizontal="center" vertical="center" wrapText="1"/>
    </xf>
    <xf numFmtId="0" fontId="9" fillId="8" borderId="61" xfId="0" applyFont="1" applyFill="1" applyBorder="1" applyAlignment="1">
      <alignment horizontal="center" vertical="center" wrapText="1"/>
    </xf>
    <xf numFmtId="0" fontId="15" fillId="9" borderId="59" xfId="0" applyFont="1" applyFill="1" applyBorder="1" applyAlignment="1">
      <alignment horizontal="center" vertical="center" wrapText="1"/>
    </xf>
    <xf numFmtId="0" fontId="15" fillId="9" borderId="60" xfId="0" applyFont="1" applyFill="1" applyBorder="1" applyAlignment="1">
      <alignment horizontal="center" vertical="center" wrapText="1"/>
    </xf>
    <xf numFmtId="0" fontId="9" fillId="11" borderId="61"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0" fillId="2" borderId="62" xfId="0" applyFill="1" applyBorder="1" applyAlignment="1">
      <alignment horizontal="left" vertical="center" wrapText="1"/>
    </xf>
    <xf numFmtId="0" fontId="0" fillId="2" borderId="78" xfId="0" applyFill="1" applyBorder="1" applyAlignment="1">
      <alignment horizontal="left" vertical="center" wrapText="1"/>
    </xf>
    <xf numFmtId="0" fontId="0" fillId="2" borderId="61" xfId="0" applyFill="1" applyBorder="1" applyAlignment="1">
      <alignment horizontal="left" vertical="center" wrapText="1"/>
    </xf>
    <xf numFmtId="9" fontId="4" fillId="13" borderId="62" xfId="0" applyNumberFormat="1" applyFont="1" applyFill="1" applyBorder="1" applyAlignment="1">
      <alignment horizontal="center" vertical="center" wrapText="1"/>
    </xf>
    <xf numFmtId="0" fontId="4" fillId="13" borderId="78" xfId="0" applyFont="1" applyFill="1" applyBorder="1" applyAlignment="1">
      <alignment horizontal="center" vertical="center" wrapText="1"/>
    </xf>
    <xf numFmtId="0" fontId="4" fillId="9" borderId="59" xfId="0" applyFont="1" applyFill="1" applyBorder="1" applyAlignment="1">
      <alignment horizontal="center" vertical="center" wrapText="1"/>
    </xf>
    <xf numFmtId="0" fontId="4" fillId="9" borderId="60" xfId="0" applyFont="1" applyFill="1" applyBorder="1" applyAlignment="1">
      <alignment horizontal="center" vertical="center" wrapText="1"/>
    </xf>
    <xf numFmtId="0" fontId="4" fillId="9" borderId="61" xfId="0" applyFont="1" applyFill="1" applyBorder="1" applyAlignment="1">
      <alignment horizontal="center" vertical="center" wrapText="1"/>
    </xf>
    <xf numFmtId="0" fontId="4" fillId="9" borderId="7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0" fillId="8" borderId="61" xfId="0" applyFill="1" applyBorder="1" applyAlignment="1" applyProtection="1">
      <alignment horizontal="center" vertical="center" wrapText="1"/>
      <protection hidden="1"/>
    </xf>
    <xf numFmtId="0" fontId="4" fillId="18" borderId="79" xfId="0" applyFont="1" applyFill="1" applyBorder="1" applyAlignment="1" applyProtection="1">
      <alignment horizontal="left" vertical="top" wrapText="1"/>
      <protection locked="0"/>
    </xf>
    <xf numFmtId="0" fontId="4" fillId="18" borderId="84" xfId="0" applyFont="1" applyFill="1" applyBorder="1" applyAlignment="1" applyProtection="1">
      <alignment horizontal="left" vertical="top" wrapText="1"/>
      <protection locked="0"/>
    </xf>
    <xf numFmtId="0" fontId="4" fillId="18" borderId="80" xfId="0" applyFont="1" applyFill="1" applyBorder="1" applyAlignment="1" applyProtection="1">
      <alignment horizontal="left" vertical="top" wrapText="1"/>
      <protection locked="0"/>
    </xf>
    <xf numFmtId="0" fontId="4" fillId="18" borderId="76" xfId="0" applyFont="1" applyFill="1" applyBorder="1" applyAlignment="1" applyProtection="1">
      <alignment horizontal="left" vertical="top" wrapText="1"/>
      <protection locked="0"/>
    </xf>
    <xf numFmtId="0" fontId="4" fillId="18" borderId="0" xfId="0" applyFont="1" applyFill="1" applyAlignment="1" applyProtection="1">
      <alignment horizontal="left" vertical="top" wrapText="1"/>
      <protection locked="0"/>
    </xf>
    <xf numFmtId="0" fontId="4" fillId="18" borderId="83" xfId="0" applyFont="1" applyFill="1" applyBorder="1" applyAlignment="1" applyProtection="1">
      <alignment horizontal="left" vertical="top" wrapText="1"/>
      <protection locked="0"/>
    </xf>
    <xf numFmtId="0" fontId="4" fillId="18" borderId="81" xfId="0" applyFont="1" applyFill="1" applyBorder="1" applyAlignment="1" applyProtection="1">
      <alignment horizontal="left" vertical="top" wrapText="1"/>
      <protection locked="0"/>
    </xf>
    <xf numFmtId="0" fontId="4" fillId="18" borderId="82" xfId="0" applyFont="1" applyFill="1" applyBorder="1" applyAlignment="1" applyProtection="1">
      <alignment horizontal="left" vertical="top" wrapText="1"/>
      <protection locked="0"/>
    </xf>
    <xf numFmtId="0" fontId="4" fillId="18" borderId="85" xfId="0" applyFont="1" applyFill="1" applyBorder="1" applyAlignment="1" applyProtection="1">
      <alignment horizontal="left" vertical="top" wrapText="1"/>
      <protection locked="0"/>
    </xf>
    <xf numFmtId="0" fontId="26" fillId="5" borderId="61" xfId="0" applyFont="1" applyFill="1" applyBorder="1" applyAlignment="1" applyProtection="1">
      <alignment horizontal="center" vertical="center" wrapText="1"/>
      <protection locked="0"/>
    </xf>
    <xf numFmtId="0" fontId="28" fillId="5" borderId="62" xfId="0" applyFont="1" applyFill="1" applyBorder="1" applyAlignment="1" applyProtection="1">
      <alignment horizontal="center" vertical="center" wrapText="1"/>
      <protection hidden="1"/>
    </xf>
    <xf numFmtId="0" fontId="28" fillId="5" borderId="77" xfId="0" applyFont="1" applyFill="1" applyBorder="1" applyAlignment="1" applyProtection="1">
      <alignment horizontal="center" vertical="center" wrapText="1"/>
      <protection hidden="1"/>
    </xf>
    <xf numFmtId="0" fontId="28" fillId="5" borderId="78" xfId="0" applyFont="1" applyFill="1" applyBorder="1" applyAlignment="1" applyProtection="1">
      <alignment horizontal="center" vertical="center" wrapText="1"/>
      <protection hidden="1"/>
    </xf>
    <xf numFmtId="0" fontId="4" fillId="2" borderId="61" xfId="0" applyFont="1" applyFill="1" applyBorder="1" applyAlignment="1" applyProtection="1">
      <alignment horizontal="left" vertical="top" wrapText="1"/>
      <protection locked="0"/>
    </xf>
    <xf numFmtId="0" fontId="0" fillId="2" borderId="61" xfId="0" applyFill="1" applyBorder="1" applyAlignment="1" applyProtection="1">
      <alignment horizontal="left" vertical="top" wrapText="1"/>
      <protection locked="0"/>
    </xf>
    <xf numFmtId="0" fontId="35" fillId="17" borderId="76" xfId="0" applyFont="1" applyFill="1" applyBorder="1" applyAlignment="1">
      <alignment horizontal="center" vertical="center" wrapText="1"/>
    </xf>
    <xf numFmtId="0" fontId="35" fillId="17" borderId="0" xfId="0" applyFont="1" applyFill="1" applyAlignment="1">
      <alignment horizontal="center" vertical="center" wrapText="1"/>
    </xf>
    <xf numFmtId="0" fontId="4" fillId="6" borderId="79"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76" xfId="0" applyFont="1" applyFill="1" applyBorder="1" applyAlignment="1">
      <alignment horizontal="center" vertical="center" wrapText="1"/>
    </xf>
    <xf numFmtId="0" fontId="4" fillId="6" borderId="83" xfId="0" applyFont="1" applyFill="1" applyBorder="1" applyAlignment="1">
      <alignment horizontal="center" vertical="center" wrapText="1"/>
    </xf>
    <xf numFmtId="0" fontId="4" fillId="6" borderId="81" xfId="0" applyFont="1" applyFill="1" applyBorder="1" applyAlignment="1">
      <alignment horizontal="center" vertical="center" wrapText="1"/>
    </xf>
    <xf numFmtId="0" fontId="4" fillId="6" borderId="85" xfId="0" applyFont="1" applyFill="1" applyBorder="1" applyAlignment="1">
      <alignment horizontal="center" vertical="center" wrapText="1"/>
    </xf>
    <xf numFmtId="0" fontId="36" fillId="6" borderId="81" xfId="0" applyFont="1" applyFill="1" applyBorder="1" applyAlignment="1">
      <alignment horizontal="center" vertical="center" wrapText="1"/>
    </xf>
    <xf numFmtId="0" fontId="36" fillId="6" borderId="82" xfId="0" applyFont="1" applyFill="1" applyBorder="1" applyAlignment="1">
      <alignment horizontal="center" vertical="center" wrapText="1"/>
    </xf>
    <xf numFmtId="0" fontId="36" fillId="6" borderId="0" xfId="0" applyFont="1" applyFill="1" applyAlignment="1">
      <alignment horizontal="center" vertical="center" wrapText="1"/>
    </xf>
    <xf numFmtId="0" fontId="36" fillId="2" borderId="79" xfId="0" applyFont="1" applyFill="1" applyBorder="1" applyAlignment="1">
      <alignment horizontal="right" vertical="center" wrapText="1"/>
    </xf>
    <xf numFmtId="0" fontId="36" fillId="2" borderId="84" xfId="0" applyFont="1" applyFill="1" applyBorder="1" applyAlignment="1">
      <alignment horizontal="right" vertical="center" wrapText="1"/>
    </xf>
    <xf numFmtId="0" fontId="36" fillId="2" borderId="81" xfId="0" applyFont="1" applyFill="1" applyBorder="1" applyAlignment="1">
      <alignment horizontal="right" vertical="center" wrapText="1"/>
    </xf>
    <xf numFmtId="0" fontId="36" fillId="2" borderId="82" xfId="0" applyFont="1" applyFill="1" applyBorder="1" applyAlignment="1">
      <alignment horizontal="right" vertical="center" wrapText="1"/>
    </xf>
    <xf numFmtId="44" fontId="4" fillId="9" borderId="79" xfId="1" applyFont="1" applyFill="1" applyBorder="1" applyAlignment="1" applyProtection="1">
      <alignment horizontal="center" vertical="center" wrapText="1"/>
      <protection locked="0"/>
    </xf>
    <xf numFmtId="44" fontId="4" fillId="9" borderId="84" xfId="1" applyFont="1" applyFill="1" applyBorder="1" applyAlignment="1" applyProtection="1">
      <alignment horizontal="center" vertical="center" wrapText="1"/>
      <protection locked="0"/>
    </xf>
    <xf numFmtId="44" fontId="4" fillId="9" borderId="80" xfId="1" applyFont="1" applyFill="1" applyBorder="1" applyAlignment="1" applyProtection="1">
      <alignment horizontal="center" vertical="center" wrapText="1"/>
      <protection locked="0"/>
    </xf>
    <xf numFmtId="44" fontId="4" fillId="9" borderId="81" xfId="1" applyFont="1" applyFill="1" applyBorder="1" applyAlignment="1" applyProtection="1">
      <alignment horizontal="center" vertical="center" wrapText="1"/>
      <protection locked="0"/>
    </xf>
    <xf numFmtId="44" fontId="4" fillId="9" borderId="82" xfId="1" applyFont="1" applyFill="1" applyBorder="1" applyAlignment="1" applyProtection="1">
      <alignment horizontal="center" vertical="center" wrapText="1"/>
      <protection locked="0"/>
    </xf>
    <xf numFmtId="44" fontId="4" fillId="9" borderId="85" xfId="1" applyFont="1" applyFill="1" applyBorder="1" applyAlignment="1" applyProtection="1">
      <alignment horizontal="center" vertical="center" wrapText="1"/>
      <protection locked="0"/>
    </xf>
    <xf numFmtId="0" fontId="9" fillId="8" borderId="61" xfId="0" applyFont="1" applyFill="1" applyBorder="1" applyAlignment="1">
      <alignment horizontal="center" vertical="center"/>
    </xf>
    <xf numFmtId="0" fontId="0" fillId="2" borderId="62" xfId="0" applyFill="1" applyBorder="1" applyAlignment="1">
      <alignment vertical="top" wrapText="1"/>
    </xf>
    <xf numFmtId="0" fontId="0" fillId="2" borderId="78" xfId="0" applyFill="1" applyBorder="1" applyAlignment="1">
      <alignment vertical="top" wrapText="1"/>
    </xf>
    <xf numFmtId="0" fontId="0" fillId="2" borderId="79" xfId="0" applyFill="1" applyBorder="1" applyAlignment="1">
      <alignment horizontal="left" vertical="center" wrapText="1"/>
    </xf>
    <xf numFmtId="0" fontId="0" fillId="2" borderId="81" xfId="0" applyFill="1" applyBorder="1" applyAlignment="1">
      <alignment horizontal="left" vertical="center" wrapText="1"/>
    </xf>
    <xf numFmtId="9" fontId="4" fillId="13" borderId="62" xfId="0" applyNumberFormat="1" applyFont="1" applyFill="1" applyBorder="1" applyAlignment="1">
      <alignment horizontal="center" vertical="center"/>
    </xf>
    <xf numFmtId="0" fontId="4" fillId="13" borderId="78" xfId="0" applyFont="1" applyFill="1" applyBorder="1" applyAlignment="1">
      <alignment horizontal="center" vertical="center"/>
    </xf>
    <xf numFmtId="0" fontId="4" fillId="2" borderId="61" xfId="0" applyFont="1" applyFill="1" applyBorder="1" applyAlignment="1">
      <alignment horizontal="center" vertical="center" wrapText="1"/>
    </xf>
    <xf numFmtId="0" fontId="0" fillId="2" borderId="59" xfId="0" applyFill="1" applyBorder="1" applyAlignment="1">
      <alignment horizontal="left" vertical="center" wrapText="1"/>
    </xf>
    <xf numFmtId="0" fontId="12" fillId="2" borderId="6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35" fillId="17" borderId="76" xfId="0" applyFont="1" applyFill="1" applyBorder="1" applyAlignment="1">
      <alignment horizontal="center" vertical="center"/>
    </xf>
    <xf numFmtId="0" fontId="35" fillId="17" borderId="0" xfId="0" applyFont="1" applyFill="1" applyAlignment="1">
      <alignment horizontal="center" vertical="center"/>
    </xf>
    <xf numFmtId="0" fontId="4" fillId="6" borderId="76" xfId="0" applyFont="1" applyFill="1" applyBorder="1" applyAlignment="1">
      <alignment horizontal="center" vertical="center"/>
    </xf>
    <xf numFmtId="0" fontId="4" fillId="6" borderId="0" xfId="0" applyFont="1" applyFill="1" applyAlignment="1">
      <alignment horizontal="center" vertical="center"/>
    </xf>
    <xf numFmtId="0" fontId="4" fillId="6" borderId="81" xfId="0" applyFont="1" applyFill="1" applyBorder="1" applyAlignment="1">
      <alignment horizontal="center" vertical="center"/>
    </xf>
    <xf numFmtId="0" fontId="4" fillId="6" borderId="82" xfId="0" applyFont="1" applyFill="1" applyBorder="1" applyAlignment="1">
      <alignment horizontal="center" vertical="center"/>
    </xf>
    <xf numFmtId="0" fontId="36" fillId="6" borderId="81" xfId="0" applyFont="1" applyFill="1" applyBorder="1" applyAlignment="1">
      <alignment horizontal="center" vertical="center"/>
    </xf>
    <xf numFmtId="0" fontId="36" fillId="6" borderId="82" xfId="0" applyFont="1" applyFill="1" applyBorder="1" applyAlignment="1">
      <alignment horizontal="center" vertical="center"/>
    </xf>
    <xf numFmtId="0" fontId="10" fillId="2" borderId="84" xfId="0" applyFont="1" applyFill="1" applyBorder="1" applyAlignment="1">
      <alignment horizontal="right" vertical="center"/>
    </xf>
    <xf numFmtId="0" fontId="10" fillId="2" borderId="82" xfId="0" applyFont="1" applyFill="1" applyBorder="1" applyAlignment="1">
      <alignment horizontal="right" vertical="center"/>
    </xf>
    <xf numFmtId="44" fontId="36" fillId="9" borderId="79" xfId="1" applyFont="1" applyFill="1" applyBorder="1" applyAlignment="1" applyProtection="1">
      <alignment horizontal="center" vertical="center"/>
      <protection locked="0"/>
    </xf>
    <xf numFmtId="44" fontId="36" fillId="9" borderId="84" xfId="1" applyFont="1" applyFill="1" applyBorder="1" applyAlignment="1" applyProtection="1">
      <alignment horizontal="center" vertical="center"/>
      <protection locked="0"/>
    </xf>
    <xf numFmtId="44" fontId="36" fillId="9" borderId="80" xfId="1" applyFont="1" applyFill="1" applyBorder="1" applyAlignment="1" applyProtection="1">
      <alignment horizontal="center" vertical="center"/>
      <protection locked="0"/>
    </xf>
    <xf numFmtId="44" fontId="36" fillId="9" borderId="81" xfId="1" applyFont="1" applyFill="1" applyBorder="1" applyAlignment="1" applyProtection="1">
      <alignment horizontal="center" vertical="center"/>
      <protection locked="0"/>
    </xf>
    <xf numFmtId="44" fontId="36" fillId="9" borderId="82" xfId="1" applyFont="1" applyFill="1" applyBorder="1" applyAlignment="1" applyProtection="1">
      <alignment horizontal="center" vertical="center"/>
      <protection locked="0"/>
    </xf>
    <xf numFmtId="44" fontId="36" fillId="9" borderId="85" xfId="1" applyFont="1" applyFill="1" applyBorder="1" applyAlignment="1" applyProtection="1">
      <alignment horizontal="center" vertical="center"/>
      <protection locked="0"/>
    </xf>
    <xf numFmtId="0" fontId="4" fillId="2" borderId="59" xfId="4" applyFont="1" applyFill="1" applyBorder="1" applyAlignment="1" applyProtection="1">
      <alignment horizontal="left" vertical="top" wrapText="1"/>
      <protection locked="0"/>
    </xf>
    <xf numFmtId="0" fontId="4" fillId="2" borderId="86" xfId="4" applyFont="1" applyFill="1" applyBorder="1" applyAlignment="1" applyProtection="1">
      <alignment horizontal="left" vertical="top" wrapText="1"/>
      <protection locked="0"/>
    </xf>
    <xf numFmtId="0" fontId="4" fillId="2" borderId="60" xfId="4" applyFont="1" applyFill="1" applyBorder="1" applyAlignment="1" applyProtection="1">
      <alignment horizontal="left" vertical="top" wrapText="1"/>
      <protection locked="0"/>
    </xf>
    <xf numFmtId="0" fontId="4" fillId="18" borderId="79" xfId="0" applyFont="1" applyFill="1" applyBorder="1" applyAlignment="1" applyProtection="1">
      <alignment horizontal="left" vertical="top"/>
      <protection locked="0"/>
    </xf>
    <xf numFmtId="0" fontId="4" fillId="18" borderId="84" xfId="0" applyFont="1" applyFill="1" applyBorder="1" applyAlignment="1" applyProtection="1">
      <alignment horizontal="left" vertical="top"/>
      <protection locked="0"/>
    </xf>
    <xf numFmtId="0" fontId="4" fillId="18" borderId="80" xfId="0" applyFont="1" applyFill="1" applyBorder="1" applyAlignment="1" applyProtection="1">
      <alignment horizontal="left" vertical="top"/>
      <protection locked="0"/>
    </xf>
    <xf numFmtId="0" fontId="4" fillId="18" borderId="76" xfId="0" applyFont="1" applyFill="1" applyBorder="1" applyAlignment="1" applyProtection="1">
      <alignment horizontal="left" vertical="top"/>
      <protection locked="0"/>
    </xf>
    <xf numFmtId="0" fontId="4" fillId="18" borderId="0" xfId="0" applyFont="1" applyFill="1" applyAlignment="1" applyProtection="1">
      <alignment horizontal="left" vertical="top"/>
      <protection locked="0"/>
    </xf>
    <xf numFmtId="0" fontId="4" fillId="18" borderId="83" xfId="0" applyFont="1" applyFill="1" applyBorder="1" applyAlignment="1" applyProtection="1">
      <alignment horizontal="left" vertical="top"/>
      <protection locked="0"/>
    </xf>
    <xf numFmtId="0" fontId="4" fillId="18" borderId="81" xfId="0" applyFont="1" applyFill="1" applyBorder="1" applyAlignment="1" applyProtection="1">
      <alignment horizontal="left" vertical="top"/>
      <protection locked="0"/>
    </xf>
    <xf numFmtId="0" fontId="4" fillId="18" borderId="82" xfId="0" applyFont="1" applyFill="1" applyBorder="1" applyAlignment="1" applyProtection="1">
      <alignment horizontal="left" vertical="top"/>
      <protection locked="0"/>
    </xf>
    <xf numFmtId="0" fontId="4" fillId="18" borderId="85" xfId="0" applyFont="1" applyFill="1" applyBorder="1" applyAlignment="1" applyProtection="1">
      <alignment horizontal="left" vertical="top"/>
      <protection locked="0"/>
    </xf>
    <xf numFmtId="0" fontId="26" fillId="5" borderId="61" xfId="0" applyFont="1" applyFill="1" applyBorder="1" applyAlignment="1">
      <alignment horizontal="center" vertical="center" wrapText="1"/>
    </xf>
    <xf numFmtId="2" fontId="28" fillId="5" borderId="62" xfId="0" applyNumberFormat="1" applyFont="1" applyFill="1" applyBorder="1" applyAlignment="1" applyProtection="1">
      <alignment horizontal="center" vertical="center"/>
      <protection hidden="1"/>
    </xf>
    <xf numFmtId="2" fontId="28" fillId="5" borderId="77" xfId="0" applyNumberFormat="1" applyFont="1" applyFill="1" applyBorder="1" applyAlignment="1" applyProtection="1">
      <alignment horizontal="center" vertical="center"/>
      <protection hidden="1"/>
    </xf>
    <xf numFmtId="2" fontId="28" fillId="5" borderId="78" xfId="0" applyNumberFormat="1" applyFont="1" applyFill="1" applyBorder="1" applyAlignment="1" applyProtection="1">
      <alignment horizontal="center" vertical="center"/>
      <protection hidden="1"/>
    </xf>
    <xf numFmtId="0" fontId="15" fillId="9" borderId="61" xfId="0" applyFont="1" applyFill="1" applyBorder="1" applyAlignment="1">
      <alignment horizontal="center" vertical="center"/>
    </xf>
    <xf numFmtId="0" fontId="4" fillId="9" borderId="59" xfId="0" applyFont="1" applyFill="1" applyBorder="1" applyAlignment="1">
      <alignment horizontal="center" vertical="center"/>
    </xf>
    <xf numFmtId="0" fontId="4" fillId="9" borderId="60" xfId="0" applyFont="1" applyFill="1" applyBorder="1" applyAlignment="1">
      <alignment horizontal="center" vertical="center"/>
    </xf>
    <xf numFmtId="0" fontId="4" fillId="9" borderId="86" xfId="0" applyFont="1" applyFill="1" applyBorder="1" applyAlignment="1">
      <alignment horizontal="center" vertical="center"/>
    </xf>
    <xf numFmtId="2" fontId="0" fillId="8" borderId="62" xfId="0" applyNumberFormat="1" applyFill="1" applyBorder="1" applyAlignment="1" applyProtection="1">
      <alignment horizontal="center" vertical="center"/>
      <protection hidden="1"/>
    </xf>
    <xf numFmtId="2" fontId="0" fillId="8" borderId="78" xfId="0" applyNumberFormat="1" applyFill="1" applyBorder="1" applyAlignment="1" applyProtection="1">
      <alignment horizontal="center" vertical="center"/>
      <protection hidden="1"/>
    </xf>
    <xf numFmtId="2" fontId="0" fillId="8" borderId="61" xfId="0" applyNumberFormat="1" applyFill="1" applyBorder="1" applyAlignment="1" applyProtection="1">
      <alignment horizontal="center" vertical="center"/>
      <protection hidden="1"/>
    </xf>
    <xf numFmtId="0" fontId="4" fillId="2" borderId="79" xfId="0" applyFont="1" applyFill="1" applyBorder="1" applyAlignment="1" applyProtection="1">
      <alignment horizontal="left" vertical="top"/>
      <protection locked="0"/>
    </xf>
    <xf numFmtId="0" fontId="4" fillId="2" borderId="84" xfId="0" applyFont="1" applyFill="1" applyBorder="1" applyAlignment="1" applyProtection="1">
      <alignment horizontal="left" vertical="top"/>
      <protection locked="0"/>
    </xf>
    <xf numFmtId="0" fontId="4" fillId="2" borderId="80" xfId="0" applyFont="1" applyFill="1" applyBorder="1" applyAlignment="1" applyProtection="1">
      <alignment horizontal="left" vertical="top"/>
      <protection locked="0"/>
    </xf>
    <xf numFmtId="0" fontId="0" fillId="2" borderId="61" xfId="0" applyFill="1" applyBorder="1" applyAlignment="1">
      <alignment horizontal="center"/>
    </xf>
    <xf numFmtId="0" fontId="4" fillId="6" borderId="79" xfId="0" applyFont="1" applyFill="1" applyBorder="1" applyAlignment="1">
      <alignment horizontal="center" vertical="center"/>
    </xf>
    <xf numFmtId="0" fontId="4" fillId="6" borderId="80" xfId="0" applyFont="1" applyFill="1" applyBorder="1" applyAlignment="1">
      <alignment horizontal="center" vertical="center"/>
    </xf>
    <xf numFmtId="0" fontId="4" fillId="6" borderId="83" xfId="0" applyFont="1" applyFill="1" applyBorder="1" applyAlignment="1">
      <alignment horizontal="center" vertical="center"/>
    </xf>
    <xf numFmtId="0" fontId="4" fillId="6" borderId="85" xfId="0" applyFont="1" applyFill="1" applyBorder="1" applyAlignment="1">
      <alignment horizontal="center" vertical="center"/>
    </xf>
    <xf numFmtId="0" fontId="36" fillId="2" borderId="79" xfId="0" applyFont="1" applyFill="1" applyBorder="1" applyAlignment="1">
      <alignment horizontal="right" vertical="center"/>
    </xf>
    <xf numFmtId="0" fontId="36" fillId="2" borderId="84" xfId="0" applyFont="1" applyFill="1" applyBorder="1" applyAlignment="1">
      <alignment horizontal="right" vertical="center"/>
    </xf>
    <xf numFmtId="0" fontId="36" fillId="2" borderId="81" xfId="0" applyFont="1" applyFill="1" applyBorder="1" applyAlignment="1">
      <alignment horizontal="right" vertical="center"/>
    </xf>
    <xf numFmtId="0" fontId="36" fillId="2" borderId="82" xfId="0" applyFont="1" applyFill="1" applyBorder="1" applyAlignment="1">
      <alignment horizontal="right" vertical="center"/>
    </xf>
    <xf numFmtId="0" fontId="12" fillId="2" borderId="61" xfId="0" applyFont="1" applyFill="1" applyBorder="1" applyAlignment="1">
      <alignment horizontal="center"/>
    </xf>
    <xf numFmtId="0" fontId="28" fillId="5" borderId="62" xfId="0" applyFont="1" applyFill="1" applyBorder="1" applyAlignment="1" applyProtection="1">
      <alignment horizontal="center" vertical="center"/>
      <protection hidden="1"/>
    </xf>
    <xf numFmtId="0" fontId="28" fillId="5" borderId="77" xfId="0" applyFont="1" applyFill="1" applyBorder="1" applyAlignment="1" applyProtection="1">
      <alignment horizontal="center" vertical="center"/>
      <protection hidden="1"/>
    </xf>
    <xf numFmtId="0" fontId="28" fillId="5" borderId="78" xfId="0" applyFont="1" applyFill="1" applyBorder="1" applyAlignment="1" applyProtection="1">
      <alignment horizontal="center" vertical="center"/>
      <protection hidden="1"/>
    </xf>
    <xf numFmtId="9" fontId="4" fillId="13" borderId="78" xfId="0" applyNumberFormat="1" applyFont="1" applyFill="1" applyBorder="1" applyAlignment="1">
      <alignment horizontal="center" vertical="center"/>
    </xf>
    <xf numFmtId="0" fontId="0" fillId="2" borderId="79" xfId="0" applyFill="1" applyBorder="1" applyAlignment="1">
      <alignment horizontal="left" vertical="center"/>
    </xf>
    <xf numFmtId="0" fontId="0" fillId="2" borderId="81" xfId="0" applyFill="1" applyBorder="1" applyAlignment="1">
      <alignment horizontal="left" vertical="center"/>
    </xf>
    <xf numFmtId="0" fontId="4" fillId="9" borderId="62" xfId="0" applyFont="1" applyFill="1" applyBorder="1" applyAlignment="1">
      <alignment horizontal="center" vertical="center"/>
    </xf>
    <xf numFmtId="0" fontId="0" fillId="8" borderId="61" xfId="0" applyFill="1" applyBorder="1" applyAlignment="1" applyProtection="1">
      <alignment horizontal="center" vertical="center"/>
      <protection hidden="1"/>
    </xf>
    <xf numFmtId="0" fontId="0" fillId="8" borderId="62" xfId="0" applyFill="1" applyBorder="1" applyAlignment="1" applyProtection="1">
      <alignment horizontal="center" vertical="center"/>
      <protection hidden="1"/>
    </xf>
    <xf numFmtId="0" fontId="0" fillId="8" borderId="78" xfId="0" applyFill="1" applyBorder="1" applyAlignment="1" applyProtection="1">
      <alignment horizontal="center" vertical="center"/>
      <protection hidden="1"/>
    </xf>
    <xf numFmtId="0" fontId="4" fillId="2" borderId="59" xfId="0" applyFont="1" applyFill="1" applyBorder="1" applyAlignment="1" applyProtection="1">
      <alignment horizontal="left" vertical="top"/>
      <protection locked="0"/>
    </xf>
    <xf numFmtId="0" fontId="4" fillId="2" borderId="86" xfId="0" applyFont="1" applyFill="1" applyBorder="1" applyAlignment="1" applyProtection="1">
      <alignment horizontal="left" vertical="top"/>
      <protection locked="0"/>
    </xf>
    <xf numFmtId="0" fontId="4" fillId="2" borderId="60" xfId="0" applyFont="1" applyFill="1" applyBorder="1" applyAlignment="1" applyProtection="1">
      <alignment horizontal="left" vertical="top"/>
      <protection locked="0"/>
    </xf>
    <xf numFmtId="0" fontId="4" fillId="2" borderId="61" xfId="0" applyFont="1" applyFill="1" applyBorder="1" applyAlignment="1" applyProtection="1">
      <alignment horizontal="left" vertical="top"/>
      <protection locked="0"/>
    </xf>
    <xf numFmtId="0" fontId="0" fillId="2" borderId="61" xfId="0" applyFill="1" applyBorder="1" applyAlignment="1" applyProtection="1">
      <alignment horizontal="left" vertical="top"/>
      <protection locked="0"/>
    </xf>
    <xf numFmtId="0" fontId="4" fillId="2" borderId="62" xfId="0" applyFont="1" applyFill="1" applyBorder="1" applyAlignment="1" applyProtection="1">
      <alignment horizontal="left" vertical="top"/>
      <protection locked="0"/>
    </xf>
    <xf numFmtId="0" fontId="0" fillId="2" borderId="62" xfId="0" applyFill="1" applyBorder="1" applyAlignment="1" applyProtection="1">
      <alignment horizontal="left" vertical="top"/>
      <protection locked="0"/>
    </xf>
    <xf numFmtId="0" fontId="0" fillId="2" borderId="59" xfId="0" applyFill="1" applyBorder="1" applyAlignment="1">
      <alignment horizontal="center"/>
    </xf>
    <xf numFmtId="0" fontId="0" fillId="2" borderId="87" xfId="0" applyFill="1" applyBorder="1" applyAlignment="1">
      <alignment horizontal="center"/>
    </xf>
    <xf numFmtId="0" fontId="0" fillId="2" borderId="88" xfId="0" applyFill="1" applyBorder="1" applyAlignment="1">
      <alignment horizontal="center"/>
    </xf>
    <xf numFmtId="0" fontId="0" fillId="2" borderId="89" xfId="0" applyFill="1" applyBorder="1" applyAlignment="1">
      <alignment horizontal="center"/>
    </xf>
    <xf numFmtId="0" fontId="0" fillId="2" borderId="90" xfId="0" applyFill="1" applyBorder="1" applyAlignment="1">
      <alignment horizontal="center"/>
    </xf>
    <xf numFmtId="0" fontId="0" fillId="2" borderId="91" xfId="0" applyFill="1" applyBorder="1" applyAlignment="1">
      <alignment horizontal="center"/>
    </xf>
    <xf numFmtId="0" fontId="0" fillId="2" borderId="92" xfId="0" applyFill="1" applyBorder="1" applyAlignment="1">
      <alignment horizontal="center"/>
    </xf>
    <xf numFmtId="0" fontId="41" fillId="2" borderId="59" xfId="4" applyFont="1" applyFill="1" applyBorder="1" applyAlignment="1" applyProtection="1">
      <alignment horizontal="left" vertical="top" wrapText="1"/>
      <protection locked="0"/>
    </xf>
    <xf numFmtId="0" fontId="41" fillId="2" borderId="86" xfId="4" applyFont="1" applyFill="1" applyBorder="1" applyAlignment="1" applyProtection="1">
      <alignment horizontal="left" vertical="top" wrapText="1"/>
      <protection locked="0"/>
    </xf>
    <xf numFmtId="0" fontId="41" fillId="2" borderId="60" xfId="4" applyFont="1" applyFill="1" applyBorder="1" applyAlignment="1" applyProtection="1">
      <alignment horizontal="left" vertical="top" wrapText="1"/>
      <protection locked="0"/>
    </xf>
    <xf numFmtId="0" fontId="4" fillId="2" borderId="62" xfId="0" applyFont="1" applyFill="1" applyBorder="1" applyAlignment="1">
      <alignment horizontal="center" vertical="center"/>
    </xf>
    <xf numFmtId="0" fontId="4" fillId="2" borderId="78" xfId="0" applyFont="1" applyFill="1" applyBorder="1" applyAlignment="1">
      <alignment horizontal="center" vertical="center"/>
    </xf>
    <xf numFmtId="0" fontId="0" fillId="2" borderId="80" xfId="0" applyFill="1" applyBorder="1" applyAlignment="1">
      <alignment horizontal="left" vertical="center" wrapText="1"/>
    </xf>
    <xf numFmtId="0" fontId="0" fillId="2" borderId="85" xfId="0" applyFill="1" applyBorder="1" applyAlignment="1">
      <alignment horizontal="left"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5" xfId="0" applyFont="1" applyFill="1" applyBorder="1" applyAlignment="1">
      <alignment horizontal="center" vertical="center"/>
    </xf>
    <xf numFmtId="0" fontId="4" fillId="8" borderId="62" xfId="0" applyFont="1" applyFill="1" applyBorder="1" applyAlignment="1">
      <alignment horizontal="center" vertical="center" wrapText="1"/>
    </xf>
    <xf numFmtId="0" fontId="4" fillId="8" borderId="78" xfId="0" applyFont="1" applyFill="1" applyBorder="1" applyAlignment="1">
      <alignment horizontal="center" vertical="center" wrapText="1"/>
    </xf>
    <xf numFmtId="164" fontId="28" fillId="5" borderId="62" xfId="0" applyNumberFormat="1" applyFont="1" applyFill="1" applyBorder="1" applyAlignment="1" applyProtection="1">
      <alignment horizontal="center" vertical="center"/>
      <protection hidden="1"/>
    </xf>
    <xf numFmtId="164" fontId="28" fillId="5" borderId="77" xfId="0" applyNumberFormat="1" applyFont="1" applyFill="1" applyBorder="1" applyAlignment="1" applyProtection="1">
      <alignment horizontal="center" vertical="center"/>
      <protection hidden="1"/>
    </xf>
    <xf numFmtId="164" fontId="28" fillId="5" borderId="78" xfId="0" applyNumberFormat="1" applyFont="1" applyFill="1" applyBorder="1" applyAlignment="1" applyProtection="1">
      <alignment horizontal="center" vertical="center"/>
      <protection hidden="1"/>
    </xf>
    <xf numFmtId="164" fontId="0" fillId="8" borderId="62" xfId="0" applyNumberFormat="1" applyFill="1" applyBorder="1" applyAlignment="1">
      <alignment horizontal="center" vertical="center" wrapText="1"/>
    </xf>
    <xf numFmtId="164" fontId="0" fillId="8" borderId="78" xfId="0" applyNumberFormat="1" applyFill="1" applyBorder="1" applyAlignment="1">
      <alignment horizontal="center" vertical="center" wrapText="1"/>
    </xf>
    <xf numFmtId="2" fontId="4" fillId="8" borderId="62" xfId="0" applyNumberFormat="1" applyFont="1" applyFill="1" applyBorder="1" applyAlignment="1">
      <alignment horizontal="center" vertical="center" wrapText="1"/>
    </xf>
    <xf numFmtId="2" fontId="4" fillId="8" borderId="78" xfId="0" applyNumberFormat="1" applyFont="1" applyFill="1" applyBorder="1" applyAlignment="1">
      <alignment horizontal="center" vertical="center" wrapText="1"/>
    </xf>
    <xf numFmtId="0" fontId="45" fillId="2" borderId="59" xfId="4" applyFont="1" applyFill="1" applyBorder="1" applyAlignment="1" applyProtection="1">
      <alignment horizontal="left" vertical="top" wrapText="1"/>
      <protection locked="0"/>
    </xf>
    <xf numFmtId="0" fontId="45" fillId="2" borderId="86" xfId="4" applyFont="1" applyFill="1" applyBorder="1" applyAlignment="1" applyProtection="1">
      <alignment horizontal="left" vertical="top" wrapText="1"/>
      <protection locked="0"/>
    </xf>
    <xf numFmtId="0" fontId="45" fillId="2" borderId="60" xfId="4" applyFont="1" applyFill="1" applyBorder="1" applyAlignment="1" applyProtection="1">
      <alignment horizontal="left" vertical="top" wrapText="1"/>
      <protection locked="0"/>
    </xf>
    <xf numFmtId="0" fontId="44" fillId="2" borderId="59" xfId="4" applyFont="1" applyFill="1" applyBorder="1" applyAlignment="1" applyProtection="1">
      <alignment horizontal="left" vertical="top" wrapText="1"/>
      <protection locked="0"/>
    </xf>
    <xf numFmtId="0" fontId="44" fillId="2" borderId="86" xfId="4" applyFont="1" applyFill="1" applyBorder="1" applyAlignment="1" applyProtection="1">
      <alignment horizontal="left" vertical="top" wrapText="1"/>
      <protection locked="0"/>
    </xf>
    <xf numFmtId="0" fontId="44" fillId="2" borderId="60" xfId="4" applyFont="1" applyFill="1" applyBorder="1" applyAlignment="1" applyProtection="1">
      <alignment horizontal="left" vertical="top" wrapText="1"/>
      <protection locked="0"/>
    </xf>
    <xf numFmtId="0" fontId="43" fillId="2" borderId="62" xfId="0" applyFont="1" applyFill="1" applyBorder="1" applyAlignment="1">
      <alignment horizontal="left" vertical="center" wrapText="1"/>
    </xf>
    <xf numFmtId="0" fontId="43" fillId="2" borderId="78" xfId="0" applyFont="1" applyFill="1" applyBorder="1" applyAlignment="1">
      <alignment horizontal="left" vertical="center" wrapText="1"/>
    </xf>
    <xf numFmtId="0" fontId="4" fillId="2" borderId="79"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3" fillId="2" borderId="62" xfId="0" applyFont="1" applyFill="1" applyBorder="1" applyAlignment="1">
      <alignment horizontal="center" vertical="center" wrapText="1"/>
    </xf>
    <xf numFmtId="0" fontId="43" fillId="2" borderId="78" xfId="0" applyFont="1" applyFill="1" applyBorder="1" applyAlignment="1">
      <alignment horizontal="center" vertical="center" wrapText="1"/>
    </xf>
    <xf numFmtId="0" fontId="15" fillId="9" borderId="59" xfId="0" applyFont="1" applyFill="1" applyBorder="1" applyAlignment="1">
      <alignment horizontal="center" vertical="center"/>
    </xf>
    <xf numFmtId="0" fontId="15" fillId="9" borderId="60" xfId="0" applyFont="1" applyFill="1" applyBorder="1" applyAlignment="1">
      <alignment horizontal="center" vertical="center"/>
    </xf>
    <xf numFmtId="0" fontId="9" fillId="2" borderId="59"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4" fillId="2" borderId="79" xfId="0" applyFont="1" applyFill="1" applyBorder="1" applyAlignment="1" applyProtection="1">
      <alignment horizontal="left" vertical="top" wrapText="1"/>
      <protection locked="0"/>
    </xf>
    <xf numFmtId="0" fontId="4" fillId="2" borderId="84" xfId="0" applyFont="1" applyFill="1" applyBorder="1" applyAlignment="1" applyProtection="1">
      <alignment horizontal="left" vertical="top" wrapText="1"/>
      <protection locked="0"/>
    </xf>
    <xf numFmtId="0" fontId="4" fillId="2" borderId="80" xfId="0" applyFont="1" applyFill="1" applyBorder="1" applyAlignment="1" applyProtection="1">
      <alignment horizontal="left" vertical="top" wrapText="1"/>
      <protection locked="0"/>
    </xf>
    <xf numFmtId="0" fontId="0" fillId="2" borderId="60" xfId="0" applyFill="1" applyBorder="1" applyAlignment="1">
      <alignment horizontal="center"/>
    </xf>
    <xf numFmtId="0" fontId="0" fillId="2" borderId="86" xfId="0" applyFill="1" applyBorder="1" applyAlignment="1">
      <alignment horizontal="center"/>
    </xf>
    <xf numFmtId="0" fontId="4" fillId="2" borderId="84" xfId="0" applyFont="1" applyFill="1" applyBorder="1" applyAlignment="1">
      <alignment horizontal="center" vertical="center"/>
    </xf>
    <xf numFmtId="0" fontId="4" fillId="2" borderId="82" xfId="0" applyFont="1" applyFill="1" applyBorder="1" applyAlignment="1">
      <alignment horizontal="center" vertical="center"/>
    </xf>
    <xf numFmtId="44" fontId="36" fillId="9" borderId="79" xfId="1" applyFont="1" applyFill="1" applyBorder="1" applyAlignment="1">
      <alignment horizontal="center" vertical="center"/>
    </xf>
    <xf numFmtId="44" fontId="36" fillId="9" borderId="84" xfId="1" applyFont="1" applyFill="1" applyBorder="1" applyAlignment="1">
      <alignment horizontal="center" vertical="center"/>
    </xf>
    <xf numFmtId="44" fontId="36" fillId="9" borderId="80" xfId="1" applyFont="1" applyFill="1" applyBorder="1" applyAlignment="1">
      <alignment horizontal="center" vertical="center"/>
    </xf>
    <xf numFmtId="44" fontId="36" fillId="9" borderId="81" xfId="1" applyFont="1" applyFill="1" applyBorder="1" applyAlignment="1">
      <alignment horizontal="center" vertical="center"/>
    </xf>
    <xf numFmtId="44" fontId="36" fillId="9" borderId="82" xfId="1" applyFont="1" applyFill="1" applyBorder="1" applyAlignment="1">
      <alignment horizontal="center" vertical="center"/>
    </xf>
    <xf numFmtId="44" fontId="36" fillId="9" borderId="85" xfId="1" applyFont="1" applyFill="1" applyBorder="1" applyAlignment="1">
      <alignment horizontal="center" vertical="center"/>
    </xf>
    <xf numFmtId="0" fontId="4" fillId="2" borderId="59" xfId="0" applyFont="1" applyFill="1" applyBorder="1" applyAlignment="1">
      <alignment horizontal="left" vertical="top"/>
    </xf>
    <xf numFmtId="0" fontId="4" fillId="2" borderId="86" xfId="0" applyFont="1" applyFill="1" applyBorder="1" applyAlignment="1">
      <alignment horizontal="left" vertical="top"/>
    </xf>
    <xf numFmtId="0" fontId="4" fillId="2" borderId="60" xfId="0" applyFont="1" applyFill="1" applyBorder="1" applyAlignment="1">
      <alignment horizontal="left" vertical="top"/>
    </xf>
    <xf numFmtId="0" fontId="4" fillId="2" borderId="79" xfId="0" applyFont="1" applyFill="1" applyBorder="1" applyAlignment="1">
      <alignment horizontal="left" vertical="top" wrapText="1"/>
    </xf>
    <xf numFmtId="0" fontId="4" fillId="2" borderId="84" xfId="0" applyFont="1" applyFill="1" applyBorder="1" applyAlignment="1">
      <alignment horizontal="left" vertical="top" wrapText="1"/>
    </xf>
    <xf numFmtId="0" fontId="4" fillId="2" borderId="80" xfId="0" applyFont="1" applyFill="1" applyBorder="1" applyAlignment="1">
      <alignment horizontal="left" vertical="top" wrapText="1"/>
    </xf>
    <xf numFmtId="0" fontId="44" fillId="2" borderId="59" xfId="4" applyFont="1" applyFill="1" applyBorder="1" applyAlignment="1">
      <alignment horizontal="left" vertical="top" wrapText="1"/>
    </xf>
    <xf numFmtId="0" fontId="44" fillId="2" borderId="86" xfId="4" applyFont="1" applyFill="1" applyBorder="1" applyAlignment="1">
      <alignment horizontal="left" vertical="top" wrapText="1"/>
    </xf>
    <xf numFmtId="0" fontId="44" fillId="2" borderId="60" xfId="4" applyFont="1" applyFill="1" applyBorder="1" applyAlignment="1">
      <alignment horizontal="left" vertical="top" wrapText="1"/>
    </xf>
    <xf numFmtId="0" fontId="0" fillId="2" borderId="18" xfId="0" applyFill="1" applyBorder="1" applyAlignment="1">
      <alignment horizontal="center"/>
    </xf>
    <xf numFmtId="0" fontId="0" fillId="2" borderId="31" xfId="0" applyFill="1" applyBorder="1" applyAlignment="1">
      <alignment horizontal="center"/>
    </xf>
    <xf numFmtId="0" fontId="45" fillId="2" borderId="59" xfId="4" applyFont="1" applyFill="1" applyBorder="1" applyAlignment="1">
      <alignment horizontal="left" vertical="top" wrapText="1"/>
    </xf>
    <xf numFmtId="0" fontId="45" fillId="2" borderId="86" xfId="4" applyFont="1" applyFill="1" applyBorder="1" applyAlignment="1">
      <alignment horizontal="left" vertical="top" wrapText="1"/>
    </xf>
    <xf numFmtId="0" fontId="45" fillId="2" borderId="60" xfId="4" applyFont="1" applyFill="1" applyBorder="1" applyAlignment="1">
      <alignment horizontal="left" vertical="top" wrapText="1"/>
    </xf>
    <xf numFmtId="164" fontId="4" fillId="8" borderId="62" xfId="0" applyNumberFormat="1" applyFont="1" applyFill="1" applyBorder="1" applyAlignment="1">
      <alignment horizontal="center" vertical="center" wrapText="1"/>
    </xf>
    <xf numFmtId="164" fontId="4" fillId="8" borderId="78" xfId="0" applyNumberFormat="1" applyFont="1" applyFill="1" applyBorder="1" applyAlignment="1">
      <alignment horizontal="center" vertical="center" wrapText="1"/>
    </xf>
    <xf numFmtId="2" fontId="0" fillId="8" borderId="62" xfId="0" applyNumberFormat="1" applyFill="1" applyBorder="1" applyAlignment="1">
      <alignment horizontal="center" vertical="center" wrapText="1"/>
    </xf>
    <xf numFmtId="2" fontId="0" fillId="8" borderId="78" xfId="0" applyNumberFormat="1" applyFill="1" applyBorder="1" applyAlignment="1">
      <alignment horizontal="center" vertical="center" wrapText="1"/>
    </xf>
    <xf numFmtId="0" fontId="4" fillId="2" borderId="79" xfId="0" applyFont="1" applyFill="1" applyBorder="1" applyAlignment="1">
      <alignment horizontal="left" vertical="top"/>
    </xf>
    <xf numFmtId="0" fontId="4" fillId="2" borderId="84" xfId="0" applyFont="1" applyFill="1" applyBorder="1" applyAlignment="1">
      <alignment horizontal="left" vertical="top"/>
    </xf>
    <xf numFmtId="0" fontId="4" fillId="2" borderId="80" xfId="0" applyFont="1" applyFill="1" applyBorder="1" applyAlignment="1">
      <alignment horizontal="left" vertical="top"/>
    </xf>
    <xf numFmtId="0" fontId="8" fillId="7" borderId="14" xfId="0" applyFont="1" applyFill="1" applyBorder="1" applyAlignment="1">
      <alignment vertical="center" wrapText="1"/>
    </xf>
    <xf numFmtId="0" fontId="8" fillId="7" borderId="27" xfId="0" applyFont="1" applyFill="1" applyBorder="1" applyAlignment="1">
      <alignment vertical="center" wrapText="1"/>
    </xf>
  </cellXfs>
  <cellStyles count="5">
    <cellStyle name="Hipervínculo" xfId="3" builtinId="8"/>
    <cellStyle name="Moneda" xfId="1" builtinId="4"/>
    <cellStyle name="Normal" xfId="0" builtinId="0"/>
    <cellStyle name="Porcentaje" xfId="2" builtinId="5"/>
    <cellStyle name="Standard 2" xfId="4" xr:uid="{00000000-0005-0000-0000-000004000000}"/>
  </cellStyles>
  <dxfs count="95">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70C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theme="7"/>
        </patternFill>
      </fill>
    </dxf>
    <dxf>
      <fill>
        <patternFill>
          <bgColor rgb="FF92D050"/>
        </patternFill>
      </fill>
    </dxf>
    <dxf>
      <font>
        <color theme="0"/>
      </font>
      <fill>
        <patternFill>
          <bgColor rgb="FFFF0000"/>
        </patternFill>
      </fill>
    </dxf>
    <dxf>
      <fill>
        <patternFill>
          <bgColor theme="5"/>
        </patternFill>
      </fill>
    </dxf>
    <dxf>
      <fill>
        <patternFill>
          <bgColor rgb="FFFFFF00"/>
        </patternFill>
      </fill>
    </dxf>
    <dxf>
      <fill>
        <patternFill>
          <bgColor rgb="FF92D050"/>
        </patternFill>
      </fill>
    </dxf>
    <dxf>
      <fill>
        <patternFill>
          <bgColor theme="7"/>
        </patternFill>
      </fill>
    </dxf>
  </dxfs>
  <tableStyles count="0" defaultTableStyle="TableStyleMedium2" defaultPivotStyle="PivotStyleLight16"/>
  <colors>
    <mruColors>
      <color rgb="FFCC00CC"/>
      <color rgb="FF25BD89"/>
      <color rgb="FF00CC66"/>
      <color rgb="FFFF66CC"/>
      <color rgb="FFFF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hyperlink" Target="#'&#205;ndice de Capacidad EbA'!A1"/><Relationship Id="rId1" Type="http://schemas.openxmlformats.org/officeDocument/2006/relationships/hyperlink" Target="#'Resultado EbA'!A1"/><Relationship Id="rId6" Type="http://schemas.openxmlformats.org/officeDocument/2006/relationships/image" Target="../media/image1.jpeg"/><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0.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2.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1.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2.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4.jpeg"/><Relationship Id="rId6" Type="http://schemas.openxmlformats.org/officeDocument/2006/relationships/hyperlink" Target="#'Resultado EbA'!A1"/><Relationship Id="rId5" Type="http://schemas.openxmlformats.org/officeDocument/2006/relationships/hyperlink" Target="#'Medidas EbA'!A1"/><Relationship Id="rId4" Type="http://schemas.openxmlformats.org/officeDocument/2006/relationships/hyperlink" Target="#'Informaci&#243;n Cliente'!A1"/></Relationships>
</file>

<file path=xl/drawings/_rels/drawing13.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4.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4.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5.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6.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7.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6.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8.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7.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19.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1.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2.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3.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4.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5.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4.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6.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8.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7.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8.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29.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hyperlink" Target="#'&#205;ndice de Capacidad EbA'!A1"/><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1.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5.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2.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3.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3.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9.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4.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9.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35.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8.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4.xml.rels><?xml version="1.0" encoding="UTF-8" standalone="yes"?>
<Relationships xmlns="http://schemas.openxmlformats.org/package/2006/relationships"><Relationship Id="rId3" Type="http://schemas.openxmlformats.org/officeDocument/2006/relationships/hyperlink" Target="#'Informaci&#243;n Cliente'!A1"/><Relationship Id="rId2" Type="http://schemas.openxmlformats.org/officeDocument/2006/relationships/hyperlink" Target="#&#205;ndice!A1"/><Relationship Id="rId1" Type="http://schemas.openxmlformats.org/officeDocument/2006/relationships/image" Target="../media/image4.jpeg"/><Relationship Id="rId5" Type="http://schemas.openxmlformats.org/officeDocument/2006/relationships/hyperlink" Target="#'Resultado EbA'!A1"/><Relationship Id="rId4" Type="http://schemas.openxmlformats.org/officeDocument/2006/relationships/hyperlink" Target="#'Medidas (MEbA)'!A1"/></Relationships>
</file>

<file path=xl/drawings/_rels/drawing5.xml.rels><?xml version="1.0" encoding="UTF-8" standalone="yes"?>
<Relationships xmlns="http://schemas.openxmlformats.org/package/2006/relationships"><Relationship Id="rId26" Type="http://schemas.openxmlformats.org/officeDocument/2006/relationships/image" Target="../media/image22.png"/><Relationship Id="rId21" Type="http://schemas.openxmlformats.org/officeDocument/2006/relationships/image" Target="../media/image19.svg"/><Relationship Id="rId42" Type="http://schemas.openxmlformats.org/officeDocument/2006/relationships/hyperlink" Target="#Lombricomposta!A1"/><Relationship Id="rId47" Type="http://schemas.openxmlformats.org/officeDocument/2006/relationships/image" Target="../media/image37.svg"/><Relationship Id="rId63" Type="http://schemas.openxmlformats.org/officeDocument/2006/relationships/hyperlink" Target="#'Riego Eficiente'!A1"/><Relationship Id="rId68" Type="http://schemas.openxmlformats.org/officeDocument/2006/relationships/image" Target="../media/image51.svg"/><Relationship Id="rId84" Type="http://schemas.openxmlformats.org/officeDocument/2006/relationships/image" Target="../media/image62.png"/><Relationship Id="rId89" Type="http://schemas.openxmlformats.org/officeDocument/2006/relationships/hyperlink" Target="#'Otras medidas EbA'!A1"/><Relationship Id="rId16" Type="http://schemas.openxmlformats.org/officeDocument/2006/relationships/image" Target="../media/image15.svg"/><Relationship Id="rId11" Type="http://schemas.openxmlformats.org/officeDocument/2006/relationships/hyperlink" Target="#'Barrera Rompe-Vientos'!A1"/><Relationship Id="rId32" Type="http://schemas.openxmlformats.org/officeDocument/2006/relationships/image" Target="../media/image26.png"/><Relationship Id="rId37" Type="http://schemas.openxmlformats.org/officeDocument/2006/relationships/image" Target="../media/image30.png"/><Relationship Id="rId53" Type="http://schemas.openxmlformats.org/officeDocument/2006/relationships/image" Target="../media/image41.svg"/><Relationship Id="rId58" Type="http://schemas.openxmlformats.org/officeDocument/2006/relationships/image" Target="../media/image44.png"/><Relationship Id="rId74" Type="http://schemas.openxmlformats.org/officeDocument/2006/relationships/hyperlink" Target="#'Sistema Silvopastoril'!A1"/><Relationship Id="rId79" Type="http://schemas.openxmlformats.org/officeDocument/2006/relationships/image" Target="../media/image59.svg"/><Relationship Id="rId5" Type="http://schemas.openxmlformats.org/officeDocument/2006/relationships/hyperlink" Target="#'Agricultura Org&#225;nica'!A1"/><Relationship Id="rId90" Type="http://schemas.openxmlformats.org/officeDocument/2006/relationships/image" Target="../media/image66.png"/><Relationship Id="rId22" Type="http://schemas.openxmlformats.org/officeDocument/2006/relationships/hyperlink" Target="#'Diversificaci&#243;n de Cultivos'!A1"/><Relationship Id="rId27" Type="http://schemas.openxmlformats.org/officeDocument/2006/relationships/image" Target="../media/image23.svg"/><Relationship Id="rId43" Type="http://schemas.openxmlformats.org/officeDocument/2006/relationships/image" Target="../media/image34.png"/><Relationship Id="rId48" Type="http://schemas.openxmlformats.org/officeDocument/2006/relationships/hyperlink" Target="#'Banco de Semillas'!A1"/><Relationship Id="rId64" Type="http://schemas.openxmlformats.org/officeDocument/2006/relationships/image" Target="../media/image48.png"/><Relationship Id="rId69" Type="http://schemas.openxmlformats.org/officeDocument/2006/relationships/image" Target="../media/image52.png"/><Relationship Id="rId8" Type="http://schemas.openxmlformats.org/officeDocument/2006/relationships/hyperlink" Target="#Apicultura!A1"/><Relationship Id="rId51" Type="http://schemas.openxmlformats.org/officeDocument/2006/relationships/hyperlink" Target="#'Manejo Integrado de Nutrientes'!A1"/><Relationship Id="rId72" Type="http://schemas.openxmlformats.org/officeDocument/2006/relationships/image" Target="../media/image54.png"/><Relationship Id="rId80" Type="http://schemas.openxmlformats.org/officeDocument/2006/relationships/hyperlink" Target="#'Terrazas Agricolas'!A1"/><Relationship Id="rId85" Type="http://schemas.openxmlformats.org/officeDocument/2006/relationships/image" Target="../media/image63.svg"/><Relationship Id="rId93" Type="http://schemas.openxmlformats.org/officeDocument/2006/relationships/hyperlink" Target="#'&#205;ndice de Capacidad EbA'!A1"/><Relationship Id="rId3" Type="http://schemas.openxmlformats.org/officeDocument/2006/relationships/image" Target="../media/image6.png"/><Relationship Id="rId12" Type="http://schemas.openxmlformats.org/officeDocument/2006/relationships/image" Target="../media/image12.png"/><Relationship Id="rId17" Type="http://schemas.openxmlformats.org/officeDocument/2006/relationships/image" Target="../media/image16.png"/><Relationship Id="rId25" Type="http://schemas.openxmlformats.org/officeDocument/2006/relationships/hyperlink" Target="#Ecoturismo!A1"/><Relationship Id="rId33" Type="http://schemas.openxmlformats.org/officeDocument/2006/relationships/image" Target="../media/image27.svg"/><Relationship Id="rId38" Type="http://schemas.openxmlformats.org/officeDocument/2006/relationships/image" Target="../media/image31.svg"/><Relationship Id="rId46" Type="http://schemas.openxmlformats.org/officeDocument/2006/relationships/image" Target="../media/image36.png"/><Relationship Id="rId59" Type="http://schemas.openxmlformats.org/officeDocument/2006/relationships/image" Target="../media/image45.svg"/><Relationship Id="rId67" Type="http://schemas.openxmlformats.org/officeDocument/2006/relationships/image" Target="../media/image50.png"/><Relationship Id="rId20" Type="http://schemas.openxmlformats.org/officeDocument/2006/relationships/image" Target="../media/image18.png"/><Relationship Id="rId41" Type="http://schemas.openxmlformats.org/officeDocument/2006/relationships/image" Target="../media/image33.svg"/><Relationship Id="rId54" Type="http://schemas.openxmlformats.org/officeDocument/2006/relationships/hyperlink" Target="#'Presa Filtrante'!A1"/><Relationship Id="rId62" Type="http://schemas.openxmlformats.org/officeDocument/2006/relationships/image" Target="../media/image47.svg"/><Relationship Id="rId70" Type="http://schemas.openxmlformats.org/officeDocument/2006/relationships/image" Target="../media/image53.svg"/><Relationship Id="rId75" Type="http://schemas.openxmlformats.org/officeDocument/2006/relationships/image" Target="../media/image56.png"/><Relationship Id="rId83" Type="http://schemas.openxmlformats.org/officeDocument/2006/relationships/hyperlink" Target="#'Vivero Mixto'!A1"/><Relationship Id="rId88" Type="http://schemas.openxmlformats.org/officeDocument/2006/relationships/image" Target="../media/image65.svg"/><Relationship Id="rId91" Type="http://schemas.openxmlformats.org/officeDocument/2006/relationships/image" Target="../media/image67.svg"/><Relationship Id="rId1" Type="http://schemas.openxmlformats.org/officeDocument/2006/relationships/image" Target="../media/image5.jpeg"/><Relationship Id="rId6" Type="http://schemas.openxmlformats.org/officeDocument/2006/relationships/image" Target="../media/image8.png"/><Relationship Id="rId15" Type="http://schemas.openxmlformats.org/officeDocument/2006/relationships/image" Target="../media/image14.png"/><Relationship Id="rId23" Type="http://schemas.openxmlformats.org/officeDocument/2006/relationships/image" Target="../media/image20.png"/><Relationship Id="rId28" Type="http://schemas.openxmlformats.org/officeDocument/2006/relationships/hyperlink" Target="#'Estufas Eficientes'!A1"/><Relationship Id="rId36" Type="http://schemas.openxmlformats.org/officeDocument/2006/relationships/image" Target="../media/image29.svg"/><Relationship Id="rId49" Type="http://schemas.openxmlformats.org/officeDocument/2006/relationships/image" Target="../media/image38.png"/><Relationship Id="rId57" Type="http://schemas.openxmlformats.org/officeDocument/2006/relationships/hyperlink" Target="#Piscicultura!A1"/><Relationship Id="rId10" Type="http://schemas.openxmlformats.org/officeDocument/2006/relationships/image" Target="../media/image11.svg"/><Relationship Id="rId31" Type="http://schemas.openxmlformats.org/officeDocument/2006/relationships/hyperlink" Target="#'Hidropon&#237;a Solar'!A1"/><Relationship Id="rId44" Type="http://schemas.openxmlformats.org/officeDocument/2006/relationships/image" Target="../media/image35.svg"/><Relationship Id="rId52" Type="http://schemas.openxmlformats.org/officeDocument/2006/relationships/image" Target="../media/image40.png"/><Relationship Id="rId60" Type="http://schemas.openxmlformats.org/officeDocument/2006/relationships/hyperlink" Target="#'Reservorio Agua Lluvia'!A1"/><Relationship Id="rId65" Type="http://schemas.openxmlformats.org/officeDocument/2006/relationships/image" Target="../media/image49.svg"/><Relationship Id="rId73" Type="http://schemas.openxmlformats.org/officeDocument/2006/relationships/image" Target="../media/image55.svg"/><Relationship Id="rId78" Type="http://schemas.openxmlformats.org/officeDocument/2006/relationships/image" Target="../media/image58.png"/><Relationship Id="rId81" Type="http://schemas.openxmlformats.org/officeDocument/2006/relationships/image" Target="../media/image60.png"/><Relationship Id="rId86" Type="http://schemas.openxmlformats.org/officeDocument/2006/relationships/hyperlink" Target="#'Zanjas Bordo'!A1"/><Relationship Id="rId94" Type="http://schemas.openxmlformats.org/officeDocument/2006/relationships/hyperlink" Target="#'Resultado EbA'!A1"/><Relationship Id="rId4" Type="http://schemas.openxmlformats.org/officeDocument/2006/relationships/image" Target="../media/image7.svg"/><Relationship Id="rId9" Type="http://schemas.openxmlformats.org/officeDocument/2006/relationships/image" Target="../media/image10.png"/><Relationship Id="rId13" Type="http://schemas.openxmlformats.org/officeDocument/2006/relationships/image" Target="../media/image13.svg"/><Relationship Id="rId18" Type="http://schemas.openxmlformats.org/officeDocument/2006/relationships/image" Target="../media/image17.svg"/><Relationship Id="rId39" Type="http://schemas.openxmlformats.org/officeDocument/2006/relationships/hyperlink" Target="#Invernadero!A1"/><Relationship Id="rId34" Type="http://schemas.openxmlformats.org/officeDocument/2006/relationships/hyperlink" Target="#'Huertas Familiares'!A1"/><Relationship Id="rId50" Type="http://schemas.openxmlformats.org/officeDocument/2006/relationships/image" Target="../media/image39.svg"/><Relationship Id="rId55" Type="http://schemas.openxmlformats.org/officeDocument/2006/relationships/image" Target="../media/image42.png"/><Relationship Id="rId76" Type="http://schemas.openxmlformats.org/officeDocument/2006/relationships/image" Target="../media/image57.svg"/><Relationship Id="rId7" Type="http://schemas.openxmlformats.org/officeDocument/2006/relationships/image" Target="../media/image9.svg"/><Relationship Id="rId71" Type="http://schemas.openxmlformats.org/officeDocument/2006/relationships/hyperlink" Target="#'Sistema Silvoagricola'!A1"/><Relationship Id="rId92" Type="http://schemas.openxmlformats.org/officeDocument/2006/relationships/hyperlink" Target="#&#205;ndice!A1"/><Relationship Id="rId2" Type="http://schemas.openxmlformats.org/officeDocument/2006/relationships/hyperlink" Target="#'Abonos Org&#225;nicos'!A1"/><Relationship Id="rId29" Type="http://schemas.openxmlformats.org/officeDocument/2006/relationships/image" Target="../media/image24.png"/><Relationship Id="rId24" Type="http://schemas.openxmlformats.org/officeDocument/2006/relationships/image" Target="../media/image21.svg"/><Relationship Id="rId40" Type="http://schemas.openxmlformats.org/officeDocument/2006/relationships/image" Target="../media/image32.png"/><Relationship Id="rId45" Type="http://schemas.openxmlformats.org/officeDocument/2006/relationships/hyperlink" Target="#'Manejo Integrado de Plagas'!A1"/><Relationship Id="rId66" Type="http://schemas.openxmlformats.org/officeDocument/2006/relationships/hyperlink" Target="#'Rotaci&#243;n de Cultivos'!A1"/><Relationship Id="rId87" Type="http://schemas.openxmlformats.org/officeDocument/2006/relationships/image" Target="../media/image64.png"/><Relationship Id="rId61" Type="http://schemas.openxmlformats.org/officeDocument/2006/relationships/image" Target="../media/image46.png"/><Relationship Id="rId82" Type="http://schemas.openxmlformats.org/officeDocument/2006/relationships/image" Target="../media/image61.svg"/><Relationship Id="rId19" Type="http://schemas.openxmlformats.org/officeDocument/2006/relationships/hyperlink" Target="#'Deshidratadores Solares'!A1"/><Relationship Id="rId14" Type="http://schemas.openxmlformats.org/officeDocument/2006/relationships/hyperlink" Target="#Biodigestor!A1"/><Relationship Id="rId30" Type="http://schemas.openxmlformats.org/officeDocument/2006/relationships/image" Target="../media/image25.svg"/><Relationship Id="rId35" Type="http://schemas.openxmlformats.org/officeDocument/2006/relationships/image" Target="../media/image28.png"/><Relationship Id="rId56" Type="http://schemas.openxmlformats.org/officeDocument/2006/relationships/image" Target="../media/image43.svg"/><Relationship Id="rId77" Type="http://schemas.openxmlformats.org/officeDocument/2006/relationships/hyperlink" Target="#'Sombra Natural'!A1"/></Relationships>
</file>

<file path=xl/drawings/_rels/drawing6.xml.rels><?xml version="1.0" encoding="UTF-8" standalone="yes"?>
<Relationships xmlns="http://schemas.openxmlformats.org/package/2006/relationships"><Relationship Id="rId1" Type="http://schemas.openxmlformats.org/officeDocument/2006/relationships/image" Target="../media/image68.jpeg"/></Relationships>
</file>

<file path=xl/drawings/_rels/drawing7.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69.jpeg"/><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8.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0.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_rels/drawing9.xml.rels><?xml version="1.0" encoding="UTF-8" standalone="yes"?>
<Relationships xmlns="http://schemas.openxmlformats.org/package/2006/relationships"><Relationship Id="rId3" Type="http://schemas.openxmlformats.org/officeDocument/2006/relationships/hyperlink" Target="#'&#205;ndice de Capacidad EbA'!A1"/><Relationship Id="rId2" Type="http://schemas.openxmlformats.org/officeDocument/2006/relationships/hyperlink" Target="#&#205;ndice!A1"/><Relationship Id="rId1" Type="http://schemas.openxmlformats.org/officeDocument/2006/relationships/image" Target="../media/image71.jpeg"/><Relationship Id="rId6" Type="http://schemas.openxmlformats.org/officeDocument/2006/relationships/hyperlink" Target="#'Resultado EbA'!A1"/><Relationship Id="rId5" Type="http://schemas.openxmlformats.org/officeDocument/2006/relationships/hyperlink" Target="#'Medidas (MEbA)'!A1"/><Relationship Id="rId4" Type="http://schemas.openxmlformats.org/officeDocument/2006/relationships/hyperlink" Target="#'Informaci&#243;n Cliente'!A1"/></Relationships>
</file>

<file path=xl/drawings/drawing1.xml><?xml version="1.0" encoding="utf-8"?>
<xdr:wsDr xmlns:xdr="http://schemas.openxmlformats.org/drawingml/2006/spreadsheetDrawing" xmlns:a="http://schemas.openxmlformats.org/drawingml/2006/main">
  <xdr:twoCellAnchor>
    <xdr:from>
      <xdr:col>11</xdr:col>
      <xdr:colOff>21167</xdr:colOff>
      <xdr:row>7</xdr:row>
      <xdr:rowOff>114301</xdr:rowOff>
    </xdr:from>
    <xdr:to>
      <xdr:col>23</xdr:col>
      <xdr:colOff>406400</xdr:colOff>
      <xdr:row>29</xdr:row>
      <xdr:rowOff>50800</xdr:rowOff>
    </xdr:to>
    <xdr:grpSp>
      <xdr:nvGrpSpPr>
        <xdr:cNvPr id="98" name="Grupo 97">
          <a:extLst>
            <a:ext uri="{FF2B5EF4-FFF2-40B4-BE49-F238E27FC236}">
              <a16:creationId xmlns:a16="http://schemas.microsoft.com/office/drawing/2014/main" id="{A018922D-6024-6562-E936-6F47990A1844}"/>
            </a:ext>
          </a:extLst>
        </xdr:cNvPr>
        <xdr:cNvGrpSpPr/>
      </xdr:nvGrpSpPr>
      <xdr:grpSpPr>
        <a:xfrm>
          <a:off x="7951611" y="1426634"/>
          <a:ext cx="9529233" cy="3972277"/>
          <a:chOff x="414867" y="2514601"/>
          <a:chExt cx="10291233" cy="4127499"/>
        </a:xfrm>
      </xdr:grpSpPr>
      <xdr:sp macro="" textlink="">
        <xdr:nvSpPr>
          <xdr:cNvPr id="44" name="Rectángulo 43">
            <a:extLst>
              <a:ext uri="{FF2B5EF4-FFF2-40B4-BE49-F238E27FC236}">
                <a16:creationId xmlns:a16="http://schemas.microsoft.com/office/drawing/2014/main" id="{258BB198-8433-B41F-F457-6064903C1C70}"/>
              </a:ext>
            </a:extLst>
          </xdr:cNvPr>
          <xdr:cNvSpPr/>
        </xdr:nvSpPr>
        <xdr:spPr>
          <a:xfrm>
            <a:off x="414867" y="2514601"/>
            <a:ext cx="10291233" cy="412749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rgbClr val="002060"/>
                </a:solidFill>
              </a:rPr>
              <a:t>Estimado</a:t>
            </a:r>
            <a:r>
              <a:rPr lang="es-CO" sz="1100" b="1" baseline="0">
                <a:solidFill>
                  <a:srgbClr val="002060"/>
                </a:solidFill>
              </a:rPr>
              <a:t> Intermediario Financiero</a:t>
            </a:r>
          </a:p>
          <a:p>
            <a:pPr lvl="1" algn="l"/>
            <a:endParaRPr lang="es-CO" sz="1100" baseline="0">
              <a:solidFill>
                <a:srgbClr val="002060"/>
              </a:solidFill>
            </a:endParaRPr>
          </a:p>
          <a:p>
            <a:pPr lvl="1" algn="l"/>
            <a:r>
              <a:rPr lang="es-CO" sz="1100" baseline="0">
                <a:solidFill>
                  <a:srgbClr val="002060"/>
                </a:solidFill>
              </a:rPr>
              <a:t>Lo invitamos a navegar por el formato de verificación de las medias de adaptación basada en ecosistemas (EbA). </a:t>
            </a:r>
          </a:p>
          <a:p>
            <a:pPr lvl="1" algn="l"/>
            <a:endParaRPr lang="es-CO" sz="1100" baseline="0">
              <a:solidFill>
                <a:srgbClr val="002060"/>
              </a:solidFill>
            </a:endParaRPr>
          </a:p>
          <a:p>
            <a:pPr lvl="2" algn="l"/>
            <a:r>
              <a:rPr lang="es-CO" sz="1100" baseline="0">
                <a:solidFill>
                  <a:srgbClr val="002060"/>
                </a:solidFill>
              </a:rPr>
              <a:t>Para iniciar, le recomendamos hacer click en el botón de Definiciones e instrucciones para el uso del formaro de verificación, con el objetivo de conocer las reglas.</a:t>
            </a:r>
          </a:p>
          <a:p>
            <a:pPr lvl="2" algn="l"/>
            <a:endParaRPr lang="es-CO" sz="1100" baseline="0">
              <a:solidFill>
                <a:srgbClr val="002060"/>
              </a:solidFill>
            </a:endParaRPr>
          </a:p>
          <a:p>
            <a:pPr lvl="2" algn="l"/>
            <a:r>
              <a:rPr lang="es-CO" sz="1100" baseline="0">
                <a:solidFill>
                  <a:srgbClr val="002060"/>
                </a:solidFill>
              </a:rPr>
              <a:t>Despues de conocer las reglas de uso, haga click en el botón de información del cliente y diligencie los datos que se le están solicitando sobre el responsable a cargo de diligenciar el formaro y el cliente.</a:t>
            </a:r>
          </a:p>
          <a:p>
            <a:pPr lvl="2" algn="l"/>
            <a:endParaRPr lang="es-CO" sz="1100" baseline="0">
              <a:solidFill>
                <a:srgbClr val="002060"/>
              </a:solidFill>
            </a:endParaRPr>
          </a:p>
          <a:p>
            <a:pPr lvl="2" algn="l"/>
            <a:r>
              <a:rPr lang="es-CO" sz="1100" baseline="0">
                <a:solidFill>
                  <a:srgbClr val="002060"/>
                </a:solidFill>
              </a:rPr>
              <a:t>Despues de contar con la información del cliente, haga click en el botón de índice de capacidad EbA, con el fin de definir la capacidad del predio o finca en adaptación a cambio climático y  para determinar que tan preparado está el cliente para implementar estas medidas en su finca o predio.</a:t>
            </a:r>
          </a:p>
          <a:p>
            <a:pPr lvl="2" algn="l"/>
            <a:endParaRPr lang="es-CO" sz="1100" baseline="0">
              <a:solidFill>
                <a:srgbClr val="002060"/>
              </a:solidFill>
            </a:endParaRPr>
          </a:p>
          <a:p>
            <a:pPr lvl="2" algn="l"/>
            <a:r>
              <a:rPr lang="es-CO" sz="1100" baseline="0">
                <a:solidFill>
                  <a:srgbClr val="002060"/>
                </a:solidFill>
              </a:rPr>
              <a:t>Despues de diligenciar la información del Índice de Capacidad EbA, haga click en el botón Medidas EbA. En esta página encontrará un listado de medidas de adaptación basadas en ecosistemas. Haga clilck en las medidas EbA que implementó en la finca o predio y que fueron financiadas con los recursos de Bancóldex.</a:t>
            </a:r>
          </a:p>
          <a:p>
            <a:pPr lvl="2" algn="l"/>
            <a:endParaRPr lang="es-CO" sz="1100" baseline="0">
              <a:solidFill>
                <a:srgbClr val="002060"/>
              </a:solidFill>
            </a:endParaRPr>
          </a:p>
          <a:p>
            <a:pPr lvl="2" algn="l"/>
            <a:r>
              <a:rPr lang="es-CO" sz="1100" baseline="0">
                <a:solidFill>
                  <a:srgbClr val="002060"/>
                </a:solidFill>
              </a:rPr>
              <a:t>Finalmente, en el botón de resultados EbA podrá encontrar resumido los resultados del análisis de verificación de las medidas EbA financiadas con los recursos de Bancóldex.</a:t>
            </a:r>
          </a:p>
          <a:p>
            <a:pPr lvl="2" algn="l"/>
            <a:endParaRPr lang="es-CO" sz="1100" baseline="0">
              <a:solidFill>
                <a:srgbClr val="002060"/>
              </a:solidFill>
            </a:endParaRPr>
          </a:p>
          <a:p>
            <a:pPr lvl="2" algn="l"/>
            <a:r>
              <a:rPr lang="es-CO" sz="1100" b="1" baseline="0">
                <a:solidFill>
                  <a:srgbClr val="002060"/>
                </a:solidFill>
              </a:rPr>
              <a:t>Podrá navegar el documento a través de los botones interactivos haciendo click sobre ellos.</a:t>
            </a:r>
          </a:p>
        </xdr:txBody>
      </xdr:sp>
      <xdr:cxnSp macro="">
        <xdr:nvCxnSpPr>
          <xdr:cNvPr id="11" name="Conector recto de flecha 10">
            <a:extLst>
              <a:ext uri="{FF2B5EF4-FFF2-40B4-BE49-F238E27FC236}">
                <a16:creationId xmlns:a16="http://schemas.microsoft.com/office/drawing/2014/main" id="{DDA00180-A097-7AC2-3495-AF163E4CAF80}"/>
              </a:ext>
            </a:extLst>
          </xdr:cNvPr>
          <xdr:cNvCxnSpPr/>
        </xdr:nvCxnSpPr>
        <xdr:spPr>
          <a:xfrm flipH="1">
            <a:off x="1143000" y="3644900"/>
            <a:ext cx="0" cy="2654300"/>
          </a:xfrm>
          <a:prstGeom prst="straightConnector1">
            <a:avLst/>
          </a:prstGeom>
          <a:ln w="7620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Elipse 31">
            <a:extLst>
              <a:ext uri="{FF2B5EF4-FFF2-40B4-BE49-F238E27FC236}">
                <a16:creationId xmlns:a16="http://schemas.microsoft.com/office/drawing/2014/main" id="{A97D8357-0580-CB4B-B216-DC87D6E690E4}"/>
              </a:ext>
            </a:extLst>
          </xdr:cNvPr>
          <xdr:cNvSpPr/>
        </xdr:nvSpPr>
        <xdr:spPr>
          <a:xfrm>
            <a:off x="977900" y="3556000"/>
            <a:ext cx="317500" cy="3556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_tradnl" sz="1100"/>
              <a:t>1</a:t>
            </a:r>
          </a:p>
        </xdr:txBody>
      </xdr:sp>
      <xdr:sp macro="" textlink="">
        <xdr:nvSpPr>
          <xdr:cNvPr id="34" name="Elipse 33">
            <a:extLst>
              <a:ext uri="{FF2B5EF4-FFF2-40B4-BE49-F238E27FC236}">
                <a16:creationId xmlns:a16="http://schemas.microsoft.com/office/drawing/2014/main" id="{2188ABAF-85FB-B84B-8080-466D98AB66DA}"/>
              </a:ext>
            </a:extLst>
          </xdr:cNvPr>
          <xdr:cNvSpPr/>
        </xdr:nvSpPr>
        <xdr:spPr>
          <a:xfrm>
            <a:off x="977900" y="3987800"/>
            <a:ext cx="317500" cy="3556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_tradnl" sz="1100"/>
              <a:t>2</a:t>
            </a:r>
          </a:p>
        </xdr:txBody>
      </xdr:sp>
      <xdr:sp macro="" textlink="">
        <xdr:nvSpPr>
          <xdr:cNvPr id="36" name="Elipse 35">
            <a:extLst>
              <a:ext uri="{FF2B5EF4-FFF2-40B4-BE49-F238E27FC236}">
                <a16:creationId xmlns:a16="http://schemas.microsoft.com/office/drawing/2014/main" id="{F810E84C-1196-1145-9A03-442514CFF7FC}"/>
              </a:ext>
            </a:extLst>
          </xdr:cNvPr>
          <xdr:cNvSpPr/>
        </xdr:nvSpPr>
        <xdr:spPr>
          <a:xfrm>
            <a:off x="977900" y="4457700"/>
            <a:ext cx="317500" cy="3556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_tradnl" sz="1100"/>
              <a:t>3</a:t>
            </a:r>
          </a:p>
        </xdr:txBody>
      </xdr:sp>
      <xdr:sp macro="" textlink="">
        <xdr:nvSpPr>
          <xdr:cNvPr id="37" name="Elipse 36">
            <a:extLst>
              <a:ext uri="{FF2B5EF4-FFF2-40B4-BE49-F238E27FC236}">
                <a16:creationId xmlns:a16="http://schemas.microsoft.com/office/drawing/2014/main" id="{BA5B2A1E-5527-804B-AE4C-5E6FF1F95060}"/>
              </a:ext>
            </a:extLst>
          </xdr:cNvPr>
          <xdr:cNvSpPr/>
        </xdr:nvSpPr>
        <xdr:spPr>
          <a:xfrm>
            <a:off x="977900" y="4940300"/>
            <a:ext cx="317500" cy="3556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_tradnl" sz="1100"/>
              <a:t>4</a:t>
            </a:r>
          </a:p>
        </xdr:txBody>
      </xdr:sp>
      <xdr:sp macro="" textlink="">
        <xdr:nvSpPr>
          <xdr:cNvPr id="38" name="Elipse 37">
            <a:extLst>
              <a:ext uri="{FF2B5EF4-FFF2-40B4-BE49-F238E27FC236}">
                <a16:creationId xmlns:a16="http://schemas.microsoft.com/office/drawing/2014/main" id="{1ECAF716-0351-334B-8DB2-BAF5386166BC}"/>
              </a:ext>
            </a:extLst>
          </xdr:cNvPr>
          <xdr:cNvSpPr/>
        </xdr:nvSpPr>
        <xdr:spPr>
          <a:xfrm>
            <a:off x="977900" y="5486400"/>
            <a:ext cx="317500" cy="3556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_tradnl" sz="1100"/>
              <a:t>5</a:t>
            </a:r>
          </a:p>
        </xdr:txBody>
      </xdr:sp>
    </xdr:grpSp>
    <xdr:clientData/>
  </xdr:twoCellAnchor>
  <xdr:twoCellAnchor>
    <xdr:from>
      <xdr:col>3</xdr:col>
      <xdr:colOff>647700</xdr:colOff>
      <xdr:row>27</xdr:row>
      <xdr:rowOff>50800</xdr:rowOff>
    </xdr:from>
    <xdr:to>
      <xdr:col>10</xdr:col>
      <xdr:colOff>419100</xdr:colOff>
      <xdr:row>30</xdr:row>
      <xdr:rowOff>12700</xdr:rowOff>
    </xdr:to>
    <xdr:sp macro="" textlink="">
      <xdr:nvSpPr>
        <xdr:cNvPr id="48" name="Cubo 47">
          <a:hlinkClick xmlns:r="http://schemas.openxmlformats.org/officeDocument/2006/relationships" r:id="rId1"/>
          <a:extLst>
            <a:ext uri="{FF2B5EF4-FFF2-40B4-BE49-F238E27FC236}">
              <a16:creationId xmlns:a16="http://schemas.microsoft.com/office/drawing/2014/main" id="{DEAB1DB8-1DDB-D74D-BEF3-2428A0E6674F}"/>
            </a:ext>
          </a:extLst>
        </xdr:cNvPr>
        <xdr:cNvSpPr/>
      </xdr:nvSpPr>
      <xdr:spPr>
        <a:xfrm rot="10800000" flipV="1">
          <a:off x="2641600" y="5207000"/>
          <a:ext cx="5549900" cy="533400"/>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Resultados EbA</a:t>
          </a:r>
        </a:p>
      </xdr:txBody>
    </xdr:sp>
    <xdr:clientData/>
  </xdr:twoCellAnchor>
  <xdr:twoCellAnchor>
    <xdr:from>
      <xdr:col>3</xdr:col>
      <xdr:colOff>601131</xdr:colOff>
      <xdr:row>19</xdr:row>
      <xdr:rowOff>14816</xdr:rowOff>
    </xdr:from>
    <xdr:to>
      <xdr:col>10</xdr:col>
      <xdr:colOff>368298</xdr:colOff>
      <xdr:row>21</xdr:row>
      <xdr:rowOff>165100</xdr:rowOff>
    </xdr:to>
    <xdr:sp macro="" textlink="">
      <xdr:nvSpPr>
        <xdr:cNvPr id="9" name="Cubo 8">
          <a:hlinkClick xmlns:r="http://schemas.openxmlformats.org/officeDocument/2006/relationships" r:id="rId2"/>
          <a:extLst>
            <a:ext uri="{FF2B5EF4-FFF2-40B4-BE49-F238E27FC236}">
              <a16:creationId xmlns:a16="http://schemas.microsoft.com/office/drawing/2014/main" id="{D0020B78-85CB-48AA-8243-B2A9662E090B}"/>
            </a:ext>
          </a:extLst>
        </xdr:cNvPr>
        <xdr:cNvSpPr/>
      </xdr:nvSpPr>
      <xdr:spPr>
        <a:xfrm rot="10800000" flipV="1">
          <a:off x="2595031" y="3647016"/>
          <a:ext cx="5545667" cy="531284"/>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Índice de Capacidad EbA</a:t>
          </a:r>
        </a:p>
      </xdr:txBody>
    </xdr:sp>
    <xdr:clientData/>
  </xdr:twoCellAnchor>
  <xdr:twoCellAnchor>
    <xdr:from>
      <xdr:col>2</xdr:col>
      <xdr:colOff>165100</xdr:colOff>
      <xdr:row>9</xdr:row>
      <xdr:rowOff>169332</xdr:rowOff>
    </xdr:from>
    <xdr:to>
      <xdr:col>8</xdr:col>
      <xdr:colOff>787400</xdr:colOff>
      <xdr:row>13</xdr:row>
      <xdr:rowOff>23282</xdr:rowOff>
    </xdr:to>
    <xdr:sp macro="" textlink="">
      <xdr:nvSpPr>
        <xdr:cNvPr id="12" name="Cubo 11">
          <a:hlinkClick xmlns:r="http://schemas.openxmlformats.org/officeDocument/2006/relationships" r:id="rId3"/>
          <a:extLst>
            <a:ext uri="{FF2B5EF4-FFF2-40B4-BE49-F238E27FC236}">
              <a16:creationId xmlns:a16="http://schemas.microsoft.com/office/drawing/2014/main" id="{03CCD520-EAC9-4ADB-A7FB-64A86619BE17}"/>
            </a:ext>
          </a:extLst>
        </xdr:cNvPr>
        <xdr:cNvSpPr/>
      </xdr:nvSpPr>
      <xdr:spPr>
        <a:xfrm rot="10800000" flipV="1">
          <a:off x="1333500" y="1896532"/>
          <a:ext cx="5575300" cy="615950"/>
        </a:xfrm>
        <a:prstGeom prst="cube">
          <a:avLst>
            <a:gd name="adj" fmla="val 15504"/>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latin typeface="Arial Black" panose="020B0A04020102020204" pitchFamily="34" charset="0"/>
            </a:rPr>
            <a:t>Instrucción y</a:t>
          </a:r>
          <a:r>
            <a:rPr lang="es-CO" sz="1100" b="1" baseline="0">
              <a:solidFill>
                <a:schemeClr val="bg1"/>
              </a:solidFill>
              <a:latin typeface="Arial Black" panose="020B0A04020102020204" pitchFamily="34" charset="0"/>
            </a:rPr>
            <a:t> Definiciones para el uso del Formato de Verificación</a:t>
          </a:r>
          <a:endParaRPr lang="es-CO" sz="1100" b="1">
            <a:solidFill>
              <a:schemeClr val="bg1"/>
            </a:solidFill>
            <a:latin typeface="Arial Black" panose="020B0A04020102020204" pitchFamily="34" charset="0"/>
          </a:endParaRPr>
        </a:p>
      </xdr:txBody>
    </xdr:sp>
    <xdr:clientData/>
  </xdr:twoCellAnchor>
  <xdr:twoCellAnchor>
    <xdr:from>
      <xdr:col>0</xdr:col>
      <xdr:colOff>304799</xdr:colOff>
      <xdr:row>9</xdr:row>
      <xdr:rowOff>165100</xdr:rowOff>
    </xdr:from>
    <xdr:to>
      <xdr:col>1</xdr:col>
      <xdr:colOff>449488</xdr:colOff>
      <xdr:row>12</xdr:row>
      <xdr:rowOff>139700</xdr:rowOff>
    </xdr:to>
    <xdr:sp macro="" textlink="">
      <xdr:nvSpPr>
        <xdr:cNvPr id="40" name="Elipse 39">
          <a:extLst>
            <a:ext uri="{FF2B5EF4-FFF2-40B4-BE49-F238E27FC236}">
              <a16:creationId xmlns:a16="http://schemas.microsoft.com/office/drawing/2014/main" id="{1A24A725-5E06-5C43-9D81-CBC47BCA1005}"/>
            </a:ext>
          </a:extLst>
        </xdr:cNvPr>
        <xdr:cNvSpPr/>
      </xdr:nvSpPr>
      <xdr:spPr>
        <a:xfrm>
          <a:off x="304799" y="1892300"/>
          <a:ext cx="487589" cy="5461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2000"/>
            <a:t>1</a:t>
          </a:r>
        </a:p>
      </xdr:txBody>
    </xdr:sp>
    <xdr:clientData/>
  </xdr:twoCellAnchor>
  <xdr:twoCellAnchor>
    <xdr:from>
      <xdr:col>1</xdr:col>
      <xdr:colOff>449488</xdr:colOff>
      <xdr:row>11</xdr:row>
      <xdr:rowOff>48559</xdr:rowOff>
    </xdr:from>
    <xdr:to>
      <xdr:col>2</xdr:col>
      <xdr:colOff>165100</xdr:colOff>
      <xdr:row>11</xdr:row>
      <xdr:rowOff>48559</xdr:rowOff>
    </xdr:to>
    <xdr:cxnSp macro="">
      <xdr:nvCxnSpPr>
        <xdr:cNvPr id="15" name="Conector recto de flecha 14">
          <a:extLst>
            <a:ext uri="{FF2B5EF4-FFF2-40B4-BE49-F238E27FC236}">
              <a16:creationId xmlns:a16="http://schemas.microsoft.com/office/drawing/2014/main" id="{46E59ECB-7C49-14DD-2D0A-10AC7D7E5D09}"/>
            </a:ext>
          </a:extLst>
        </xdr:cNvPr>
        <xdr:cNvCxnSpPr>
          <a:stCxn id="40" idx="6"/>
          <a:endCxn id="12" idx="5"/>
        </xdr:cNvCxnSpPr>
      </xdr:nvCxnSpPr>
      <xdr:spPr>
        <a:xfrm flipV="1">
          <a:off x="792388" y="2156759"/>
          <a:ext cx="541112" cy="0"/>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584200</xdr:colOff>
      <xdr:row>15</xdr:row>
      <xdr:rowOff>0</xdr:rowOff>
    </xdr:from>
    <xdr:to>
      <xdr:col>10</xdr:col>
      <xdr:colOff>381000</xdr:colOff>
      <xdr:row>17</xdr:row>
      <xdr:rowOff>165100</xdr:rowOff>
    </xdr:to>
    <xdr:sp macro="" textlink="">
      <xdr:nvSpPr>
        <xdr:cNvPr id="46" name="Cubo 45">
          <a:hlinkClick xmlns:r="http://schemas.openxmlformats.org/officeDocument/2006/relationships" r:id="rId4"/>
          <a:extLst>
            <a:ext uri="{FF2B5EF4-FFF2-40B4-BE49-F238E27FC236}">
              <a16:creationId xmlns:a16="http://schemas.microsoft.com/office/drawing/2014/main" id="{A034F5CB-D549-BB4F-8DD1-C081716E8514}"/>
            </a:ext>
          </a:extLst>
        </xdr:cNvPr>
        <xdr:cNvSpPr/>
      </xdr:nvSpPr>
      <xdr:spPr>
        <a:xfrm rot="10800000" flipV="1">
          <a:off x="2578100" y="2870200"/>
          <a:ext cx="5575300" cy="546100"/>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Información del Cliente</a:t>
          </a:r>
        </a:p>
      </xdr:txBody>
    </xdr:sp>
    <xdr:clientData/>
  </xdr:twoCellAnchor>
  <xdr:twoCellAnchor>
    <xdr:from>
      <xdr:col>3</xdr:col>
      <xdr:colOff>609600</xdr:colOff>
      <xdr:row>23</xdr:row>
      <xdr:rowOff>38100</xdr:rowOff>
    </xdr:from>
    <xdr:to>
      <xdr:col>10</xdr:col>
      <xdr:colOff>406400</xdr:colOff>
      <xdr:row>26</xdr:row>
      <xdr:rowOff>0</xdr:rowOff>
    </xdr:to>
    <xdr:sp macro="" textlink="">
      <xdr:nvSpPr>
        <xdr:cNvPr id="47" name="Cubo 46">
          <a:hlinkClick xmlns:r="http://schemas.openxmlformats.org/officeDocument/2006/relationships" r:id="rId5"/>
          <a:extLst>
            <a:ext uri="{FF2B5EF4-FFF2-40B4-BE49-F238E27FC236}">
              <a16:creationId xmlns:a16="http://schemas.microsoft.com/office/drawing/2014/main" id="{16EBE3EB-7159-9147-B6EA-9267D0C17B92}"/>
            </a:ext>
          </a:extLst>
        </xdr:cNvPr>
        <xdr:cNvSpPr/>
      </xdr:nvSpPr>
      <xdr:spPr>
        <a:xfrm rot="10800000" flipV="1">
          <a:off x="2603500" y="4432300"/>
          <a:ext cx="5575300" cy="533400"/>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Medidas EbA</a:t>
          </a:r>
        </a:p>
      </xdr:txBody>
    </xdr:sp>
    <xdr:clientData/>
  </xdr:twoCellAnchor>
  <xdr:twoCellAnchor>
    <xdr:from>
      <xdr:col>2</xdr:col>
      <xdr:colOff>152399</xdr:colOff>
      <xdr:row>14</xdr:row>
      <xdr:rowOff>152400</xdr:rowOff>
    </xdr:from>
    <xdr:to>
      <xdr:col>2</xdr:col>
      <xdr:colOff>639988</xdr:colOff>
      <xdr:row>17</xdr:row>
      <xdr:rowOff>127000</xdr:rowOff>
    </xdr:to>
    <xdr:sp macro="" textlink="">
      <xdr:nvSpPr>
        <xdr:cNvPr id="49" name="Elipse 48">
          <a:extLst>
            <a:ext uri="{FF2B5EF4-FFF2-40B4-BE49-F238E27FC236}">
              <a16:creationId xmlns:a16="http://schemas.microsoft.com/office/drawing/2014/main" id="{7CF18818-50E1-F640-953E-3158C2C60949}"/>
            </a:ext>
          </a:extLst>
        </xdr:cNvPr>
        <xdr:cNvSpPr/>
      </xdr:nvSpPr>
      <xdr:spPr>
        <a:xfrm>
          <a:off x="1320799" y="2832100"/>
          <a:ext cx="487589" cy="5461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2000"/>
            <a:t>2</a:t>
          </a:r>
        </a:p>
      </xdr:txBody>
    </xdr:sp>
    <xdr:clientData/>
  </xdr:twoCellAnchor>
  <xdr:twoCellAnchor>
    <xdr:from>
      <xdr:col>2</xdr:col>
      <xdr:colOff>152399</xdr:colOff>
      <xdr:row>18</xdr:row>
      <xdr:rowOff>160867</xdr:rowOff>
    </xdr:from>
    <xdr:to>
      <xdr:col>2</xdr:col>
      <xdr:colOff>639988</xdr:colOff>
      <xdr:row>21</xdr:row>
      <xdr:rowOff>135467</xdr:rowOff>
    </xdr:to>
    <xdr:sp macro="" textlink="">
      <xdr:nvSpPr>
        <xdr:cNvPr id="50" name="Elipse 49">
          <a:extLst>
            <a:ext uri="{FF2B5EF4-FFF2-40B4-BE49-F238E27FC236}">
              <a16:creationId xmlns:a16="http://schemas.microsoft.com/office/drawing/2014/main" id="{FF1E1F86-287D-A545-9598-D697444A7017}"/>
            </a:ext>
          </a:extLst>
        </xdr:cNvPr>
        <xdr:cNvSpPr/>
      </xdr:nvSpPr>
      <xdr:spPr>
        <a:xfrm>
          <a:off x="1320799" y="3602567"/>
          <a:ext cx="487589" cy="5461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2000"/>
            <a:t>3</a:t>
          </a:r>
        </a:p>
      </xdr:txBody>
    </xdr:sp>
    <xdr:clientData/>
  </xdr:twoCellAnchor>
  <xdr:twoCellAnchor>
    <xdr:from>
      <xdr:col>2</xdr:col>
      <xdr:colOff>177799</xdr:colOff>
      <xdr:row>22</xdr:row>
      <xdr:rowOff>169334</xdr:rowOff>
    </xdr:from>
    <xdr:to>
      <xdr:col>2</xdr:col>
      <xdr:colOff>665388</xdr:colOff>
      <xdr:row>25</xdr:row>
      <xdr:rowOff>143934</xdr:rowOff>
    </xdr:to>
    <xdr:sp macro="" textlink="">
      <xdr:nvSpPr>
        <xdr:cNvPr id="51" name="Elipse 50">
          <a:extLst>
            <a:ext uri="{FF2B5EF4-FFF2-40B4-BE49-F238E27FC236}">
              <a16:creationId xmlns:a16="http://schemas.microsoft.com/office/drawing/2014/main" id="{FEC1CBF5-C54C-2846-BED9-59176330C638}"/>
            </a:ext>
          </a:extLst>
        </xdr:cNvPr>
        <xdr:cNvSpPr/>
      </xdr:nvSpPr>
      <xdr:spPr>
        <a:xfrm>
          <a:off x="1346199" y="4373034"/>
          <a:ext cx="487589" cy="5461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2000"/>
            <a:t>4</a:t>
          </a:r>
        </a:p>
      </xdr:txBody>
    </xdr:sp>
    <xdr:clientData/>
  </xdr:twoCellAnchor>
  <xdr:twoCellAnchor>
    <xdr:from>
      <xdr:col>2</xdr:col>
      <xdr:colOff>152399</xdr:colOff>
      <xdr:row>26</xdr:row>
      <xdr:rowOff>177800</xdr:rowOff>
    </xdr:from>
    <xdr:to>
      <xdr:col>2</xdr:col>
      <xdr:colOff>639988</xdr:colOff>
      <xdr:row>29</xdr:row>
      <xdr:rowOff>152400</xdr:rowOff>
    </xdr:to>
    <xdr:sp macro="" textlink="">
      <xdr:nvSpPr>
        <xdr:cNvPr id="52" name="Elipse 51">
          <a:extLst>
            <a:ext uri="{FF2B5EF4-FFF2-40B4-BE49-F238E27FC236}">
              <a16:creationId xmlns:a16="http://schemas.microsoft.com/office/drawing/2014/main" id="{49F96178-8A47-1544-8869-B505AC9561D2}"/>
            </a:ext>
          </a:extLst>
        </xdr:cNvPr>
        <xdr:cNvSpPr/>
      </xdr:nvSpPr>
      <xdr:spPr>
        <a:xfrm>
          <a:off x="1320799" y="5143500"/>
          <a:ext cx="487589" cy="546100"/>
        </a:xfrm>
        <a:prstGeom prst="ellipse">
          <a:avLst/>
        </a:prstGeom>
        <a:solidFill>
          <a:srgbClr val="00B05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2000"/>
            <a:t>5</a:t>
          </a:r>
        </a:p>
      </xdr:txBody>
    </xdr:sp>
    <xdr:clientData/>
  </xdr:twoCellAnchor>
  <xdr:twoCellAnchor>
    <xdr:from>
      <xdr:col>2</xdr:col>
      <xdr:colOff>639988</xdr:colOff>
      <xdr:row>16</xdr:row>
      <xdr:rowOff>38832</xdr:rowOff>
    </xdr:from>
    <xdr:to>
      <xdr:col>3</xdr:col>
      <xdr:colOff>584200</xdr:colOff>
      <xdr:row>16</xdr:row>
      <xdr:rowOff>38832</xdr:rowOff>
    </xdr:to>
    <xdr:cxnSp macro="">
      <xdr:nvCxnSpPr>
        <xdr:cNvPr id="53" name="Conector recto de flecha 52">
          <a:extLst>
            <a:ext uri="{FF2B5EF4-FFF2-40B4-BE49-F238E27FC236}">
              <a16:creationId xmlns:a16="http://schemas.microsoft.com/office/drawing/2014/main" id="{8BEB99FE-A43F-274A-B718-B029C7EA31AB}"/>
            </a:ext>
          </a:extLst>
        </xdr:cNvPr>
        <xdr:cNvCxnSpPr>
          <a:stCxn id="49" idx="6"/>
          <a:endCxn id="46" idx="5"/>
        </xdr:cNvCxnSpPr>
      </xdr:nvCxnSpPr>
      <xdr:spPr>
        <a:xfrm flipV="1">
          <a:off x="1808388" y="3099532"/>
          <a:ext cx="769712" cy="0"/>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639988</xdr:colOff>
      <xdr:row>20</xdr:row>
      <xdr:rowOff>47426</xdr:rowOff>
    </xdr:from>
    <xdr:to>
      <xdr:col>3</xdr:col>
      <xdr:colOff>601131</xdr:colOff>
      <xdr:row>20</xdr:row>
      <xdr:rowOff>52917</xdr:rowOff>
    </xdr:to>
    <xdr:cxnSp macro="">
      <xdr:nvCxnSpPr>
        <xdr:cNvPr id="59" name="Conector recto de flecha 58">
          <a:extLst>
            <a:ext uri="{FF2B5EF4-FFF2-40B4-BE49-F238E27FC236}">
              <a16:creationId xmlns:a16="http://schemas.microsoft.com/office/drawing/2014/main" id="{AD53FB09-DF2A-744C-91F8-88F3413625F4}"/>
            </a:ext>
          </a:extLst>
        </xdr:cNvPr>
        <xdr:cNvCxnSpPr>
          <a:cxnSpLocks/>
          <a:stCxn id="50" idx="6"/>
          <a:endCxn id="9" idx="5"/>
        </xdr:cNvCxnSpPr>
      </xdr:nvCxnSpPr>
      <xdr:spPr>
        <a:xfrm flipV="1">
          <a:off x="1808388" y="3870126"/>
          <a:ext cx="786643" cy="5491"/>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665388</xdr:colOff>
      <xdr:row>24</xdr:row>
      <xdr:rowOff>61384</xdr:rowOff>
    </xdr:from>
    <xdr:to>
      <xdr:col>3</xdr:col>
      <xdr:colOff>609600</xdr:colOff>
      <xdr:row>24</xdr:row>
      <xdr:rowOff>71599</xdr:rowOff>
    </xdr:to>
    <xdr:cxnSp macro="">
      <xdr:nvCxnSpPr>
        <xdr:cNvPr id="67" name="Conector recto de flecha 66">
          <a:extLst>
            <a:ext uri="{FF2B5EF4-FFF2-40B4-BE49-F238E27FC236}">
              <a16:creationId xmlns:a16="http://schemas.microsoft.com/office/drawing/2014/main" id="{5016FEAC-476E-6B4F-A05F-25BDC56930E3}"/>
            </a:ext>
          </a:extLst>
        </xdr:cNvPr>
        <xdr:cNvCxnSpPr>
          <a:stCxn id="51" idx="6"/>
          <a:endCxn id="47" idx="5"/>
        </xdr:cNvCxnSpPr>
      </xdr:nvCxnSpPr>
      <xdr:spPr>
        <a:xfrm>
          <a:off x="1833788" y="4646084"/>
          <a:ext cx="769712" cy="10215"/>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639988</xdr:colOff>
      <xdr:row>28</xdr:row>
      <xdr:rowOff>69850</xdr:rowOff>
    </xdr:from>
    <xdr:to>
      <xdr:col>3</xdr:col>
      <xdr:colOff>647700</xdr:colOff>
      <xdr:row>28</xdr:row>
      <xdr:rowOff>84299</xdr:rowOff>
    </xdr:to>
    <xdr:cxnSp macro="">
      <xdr:nvCxnSpPr>
        <xdr:cNvPr id="79" name="Conector recto de flecha 78">
          <a:extLst>
            <a:ext uri="{FF2B5EF4-FFF2-40B4-BE49-F238E27FC236}">
              <a16:creationId xmlns:a16="http://schemas.microsoft.com/office/drawing/2014/main" id="{03EA3D0B-9FE5-5941-A864-1F63BFE5D781}"/>
            </a:ext>
          </a:extLst>
        </xdr:cNvPr>
        <xdr:cNvCxnSpPr>
          <a:stCxn id="52" idx="6"/>
          <a:endCxn id="48" idx="5"/>
        </xdr:cNvCxnSpPr>
      </xdr:nvCxnSpPr>
      <xdr:spPr>
        <a:xfrm>
          <a:off x="1808388" y="5416550"/>
          <a:ext cx="833212" cy="14449"/>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205693</xdr:colOff>
      <xdr:row>12</xdr:row>
      <xdr:rowOff>139700</xdr:rowOff>
    </xdr:from>
    <xdr:to>
      <xdr:col>2</xdr:col>
      <xdr:colOff>152398</xdr:colOff>
      <xdr:row>16</xdr:row>
      <xdr:rowOff>44450</xdr:rowOff>
    </xdr:to>
    <xdr:cxnSp macro="">
      <xdr:nvCxnSpPr>
        <xdr:cNvPr id="83" name="Conector angular 82">
          <a:extLst>
            <a:ext uri="{FF2B5EF4-FFF2-40B4-BE49-F238E27FC236}">
              <a16:creationId xmlns:a16="http://schemas.microsoft.com/office/drawing/2014/main" id="{E5DE382F-3BF4-C0F6-2CFC-9ED3FAB88FB2}"/>
            </a:ext>
          </a:extLst>
        </xdr:cNvPr>
        <xdr:cNvCxnSpPr>
          <a:stCxn id="40" idx="4"/>
          <a:endCxn id="49" idx="2"/>
        </xdr:cNvCxnSpPr>
      </xdr:nvCxnSpPr>
      <xdr:spPr>
        <a:xfrm rot="16200000" flipH="1">
          <a:off x="601321" y="2385672"/>
          <a:ext cx="666750" cy="772205"/>
        </a:xfrm>
        <a:prstGeom prst="bentConnector2">
          <a:avLst/>
        </a:prstGeom>
        <a:ln w="571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396194</xdr:colOff>
      <xdr:row>17</xdr:row>
      <xdr:rowOff>127000</xdr:rowOff>
    </xdr:from>
    <xdr:to>
      <xdr:col>2</xdr:col>
      <xdr:colOff>396194</xdr:colOff>
      <xdr:row>18</xdr:row>
      <xdr:rowOff>160867</xdr:rowOff>
    </xdr:to>
    <xdr:cxnSp macro="">
      <xdr:nvCxnSpPr>
        <xdr:cNvPr id="89" name="Conector recto 88">
          <a:extLst>
            <a:ext uri="{FF2B5EF4-FFF2-40B4-BE49-F238E27FC236}">
              <a16:creationId xmlns:a16="http://schemas.microsoft.com/office/drawing/2014/main" id="{32E3BDB5-513F-7188-E3EE-D919E166A3C4}"/>
            </a:ext>
          </a:extLst>
        </xdr:cNvPr>
        <xdr:cNvCxnSpPr>
          <a:stCxn id="49" idx="4"/>
          <a:endCxn id="50" idx="0"/>
        </xdr:cNvCxnSpPr>
      </xdr:nvCxnSpPr>
      <xdr:spPr>
        <a:xfrm>
          <a:off x="1564594" y="3378200"/>
          <a:ext cx="0" cy="224367"/>
        </a:xfrm>
        <a:prstGeom prst="line">
          <a:avLst/>
        </a:prstGeom>
        <a:ln w="571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408894</xdr:colOff>
      <xdr:row>21</xdr:row>
      <xdr:rowOff>135467</xdr:rowOff>
    </xdr:from>
    <xdr:to>
      <xdr:col>2</xdr:col>
      <xdr:colOff>408894</xdr:colOff>
      <xdr:row>22</xdr:row>
      <xdr:rowOff>169334</xdr:rowOff>
    </xdr:to>
    <xdr:cxnSp macro="">
      <xdr:nvCxnSpPr>
        <xdr:cNvPr id="91" name="Conector recto 90">
          <a:extLst>
            <a:ext uri="{FF2B5EF4-FFF2-40B4-BE49-F238E27FC236}">
              <a16:creationId xmlns:a16="http://schemas.microsoft.com/office/drawing/2014/main" id="{87F41634-CE9A-7612-0751-9727C409A58C}"/>
            </a:ext>
          </a:extLst>
        </xdr:cNvPr>
        <xdr:cNvCxnSpPr/>
      </xdr:nvCxnSpPr>
      <xdr:spPr>
        <a:xfrm>
          <a:off x="1577294" y="4148667"/>
          <a:ext cx="0" cy="224367"/>
        </a:xfrm>
        <a:prstGeom prst="line">
          <a:avLst/>
        </a:prstGeom>
        <a:ln w="571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396194</xdr:colOff>
      <xdr:row>25</xdr:row>
      <xdr:rowOff>143934</xdr:rowOff>
    </xdr:from>
    <xdr:to>
      <xdr:col>2</xdr:col>
      <xdr:colOff>396194</xdr:colOff>
      <xdr:row>26</xdr:row>
      <xdr:rowOff>177800</xdr:rowOff>
    </xdr:to>
    <xdr:cxnSp macro="">
      <xdr:nvCxnSpPr>
        <xdr:cNvPr id="93" name="Conector recto 92">
          <a:extLst>
            <a:ext uri="{FF2B5EF4-FFF2-40B4-BE49-F238E27FC236}">
              <a16:creationId xmlns:a16="http://schemas.microsoft.com/office/drawing/2014/main" id="{A4F90A66-65E5-18A2-61DA-5EE1A71834EA}"/>
            </a:ext>
          </a:extLst>
        </xdr:cNvPr>
        <xdr:cNvCxnSpPr>
          <a:stCxn id="51" idx="4"/>
          <a:endCxn id="52" idx="0"/>
        </xdr:cNvCxnSpPr>
      </xdr:nvCxnSpPr>
      <xdr:spPr>
        <a:xfrm flipH="1">
          <a:off x="1564594" y="4919134"/>
          <a:ext cx="0" cy="224366"/>
        </a:xfrm>
        <a:prstGeom prst="line">
          <a:avLst/>
        </a:prstGeom>
        <a:ln w="571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190500</xdr:colOff>
      <xdr:row>0</xdr:row>
      <xdr:rowOff>177800</xdr:rowOff>
    </xdr:from>
    <xdr:to>
      <xdr:col>3</xdr:col>
      <xdr:colOff>367821</xdr:colOff>
      <xdr:row>3</xdr:row>
      <xdr:rowOff>38100</xdr:rowOff>
    </xdr:to>
    <xdr:pic>
      <xdr:nvPicPr>
        <xdr:cNvPr id="99" name="Imagen 98">
          <a:extLst>
            <a:ext uri="{FF2B5EF4-FFF2-40B4-BE49-F238E27FC236}">
              <a16:creationId xmlns:a16="http://schemas.microsoft.com/office/drawing/2014/main" id="{7EC63FEF-BCEB-5F4F-8DF4-A4482A0F447B}"/>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2501" b="14999"/>
        <a:stretch/>
      </xdr:blipFill>
      <xdr:spPr>
        <a:xfrm>
          <a:off x="190500" y="177800"/>
          <a:ext cx="2171221" cy="431800"/>
        </a:xfrm>
        <a:prstGeom prst="rect">
          <a:avLst/>
        </a:prstGeom>
      </xdr:spPr>
    </xdr:pic>
    <xdr:clientData/>
  </xdr:twoCellAnchor>
  <xdr:twoCellAnchor>
    <xdr:from>
      <xdr:col>1</xdr:col>
      <xdr:colOff>114300</xdr:colOff>
      <xdr:row>6</xdr:row>
      <xdr:rowOff>177800</xdr:rowOff>
    </xdr:from>
    <xdr:to>
      <xdr:col>9</xdr:col>
      <xdr:colOff>381000</xdr:colOff>
      <xdr:row>9</xdr:row>
      <xdr:rowOff>63500</xdr:rowOff>
    </xdr:to>
    <xdr:sp macro="" textlink="">
      <xdr:nvSpPr>
        <xdr:cNvPr id="100" name="CuadroTexto 99">
          <a:extLst>
            <a:ext uri="{FF2B5EF4-FFF2-40B4-BE49-F238E27FC236}">
              <a16:creationId xmlns:a16="http://schemas.microsoft.com/office/drawing/2014/main" id="{72828CBB-7FEC-F09C-BD38-4FF916A31F29}"/>
            </a:ext>
          </a:extLst>
        </xdr:cNvPr>
        <xdr:cNvSpPr txBox="1"/>
      </xdr:nvSpPr>
      <xdr:spPr>
        <a:xfrm>
          <a:off x="457200" y="1333500"/>
          <a:ext cx="68707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200" b="0" u="sng">
              <a:solidFill>
                <a:srgbClr val="002060"/>
              </a:solidFill>
              <a:latin typeface="+mj-lt"/>
            </a:rPr>
            <a:t>Hacer</a:t>
          </a:r>
          <a:r>
            <a:rPr lang="es-ES_tradnl" sz="1200" b="0" u="sng" baseline="0">
              <a:solidFill>
                <a:srgbClr val="002060"/>
              </a:solidFill>
              <a:latin typeface="+mj-lt"/>
            </a:rPr>
            <a:t> Click en los siguientes bloques interactivos :</a:t>
          </a:r>
          <a:endParaRPr lang="es-ES_tradnl" sz="1200" b="0" u="sng">
            <a:solidFill>
              <a:srgbClr val="002060"/>
            </a:solidFill>
            <a:latin typeface="+mj-l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57A25173-FDA9-4310-B72B-A179A66D2A7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8" name="Cubo 7">
          <a:hlinkClick xmlns:r="http://schemas.openxmlformats.org/officeDocument/2006/relationships" r:id="rId2"/>
          <a:extLst>
            <a:ext uri="{FF2B5EF4-FFF2-40B4-BE49-F238E27FC236}">
              <a16:creationId xmlns:a16="http://schemas.microsoft.com/office/drawing/2014/main" id="{2414E2F1-6D00-D24A-AF3D-124507D6C0D0}"/>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3</xdr:col>
      <xdr:colOff>289379</xdr:colOff>
      <xdr:row>2</xdr:row>
      <xdr:rowOff>161224</xdr:rowOff>
    </xdr:to>
    <xdr:sp macro="" textlink="">
      <xdr:nvSpPr>
        <xdr:cNvPr id="9" name="Cubo 8">
          <a:hlinkClick xmlns:r="http://schemas.openxmlformats.org/officeDocument/2006/relationships" r:id="rId3"/>
          <a:extLst>
            <a:ext uri="{FF2B5EF4-FFF2-40B4-BE49-F238E27FC236}">
              <a16:creationId xmlns:a16="http://schemas.microsoft.com/office/drawing/2014/main" id="{02C876D8-6FE0-AE4B-B603-475D7304CB43}"/>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10" name="Cubo 9">
          <a:hlinkClick xmlns:r="http://schemas.openxmlformats.org/officeDocument/2006/relationships" r:id="rId4"/>
          <a:extLst>
            <a:ext uri="{FF2B5EF4-FFF2-40B4-BE49-F238E27FC236}">
              <a16:creationId xmlns:a16="http://schemas.microsoft.com/office/drawing/2014/main" id="{3D362429-3A36-A74A-ADD8-80D4B96A3D73}"/>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0</xdr:colOff>
      <xdr:row>1</xdr:row>
      <xdr:rowOff>18142</xdr:rowOff>
    </xdr:from>
    <xdr:to>
      <xdr:col>4</xdr:col>
      <xdr:colOff>2482850</xdr:colOff>
      <xdr:row>2</xdr:row>
      <xdr:rowOff>166666</xdr:rowOff>
    </xdr:to>
    <xdr:sp macro="" textlink="">
      <xdr:nvSpPr>
        <xdr:cNvPr id="11" name="Cubo 10">
          <a:hlinkClick xmlns:r="http://schemas.openxmlformats.org/officeDocument/2006/relationships" r:id="rId5"/>
          <a:extLst>
            <a:ext uri="{FF2B5EF4-FFF2-40B4-BE49-F238E27FC236}">
              <a16:creationId xmlns:a16="http://schemas.microsoft.com/office/drawing/2014/main" id="{839BAB68-8D12-1E4C-A336-0133776078CD}"/>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2572656</xdr:colOff>
      <xdr:row>1</xdr:row>
      <xdr:rowOff>18143</xdr:rowOff>
    </xdr:from>
    <xdr:to>
      <xdr:col>6</xdr:col>
      <xdr:colOff>592363</xdr:colOff>
      <xdr:row>2</xdr:row>
      <xdr:rowOff>166667</xdr:rowOff>
    </xdr:to>
    <xdr:sp macro="" textlink="">
      <xdr:nvSpPr>
        <xdr:cNvPr id="12" name="Cubo 11">
          <a:hlinkClick xmlns:r="http://schemas.openxmlformats.org/officeDocument/2006/relationships" r:id="rId6"/>
          <a:extLst>
            <a:ext uri="{FF2B5EF4-FFF2-40B4-BE49-F238E27FC236}">
              <a16:creationId xmlns:a16="http://schemas.microsoft.com/office/drawing/2014/main" id="{D69C3860-0D4D-8A4A-9DA4-7C515953C465}"/>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C4A07F7B-8281-4AA9-B425-9E86DF315FF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292100</xdr:colOff>
      <xdr:row>2</xdr:row>
      <xdr:rowOff>157596</xdr:rowOff>
    </xdr:to>
    <xdr:sp macro="" textlink="">
      <xdr:nvSpPr>
        <xdr:cNvPr id="13" name="Cubo 12">
          <a:hlinkClick xmlns:r="http://schemas.openxmlformats.org/officeDocument/2006/relationships" r:id="rId2"/>
          <a:extLst>
            <a:ext uri="{FF2B5EF4-FFF2-40B4-BE49-F238E27FC236}">
              <a16:creationId xmlns:a16="http://schemas.microsoft.com/office/drawing/2014/main" id="{5B9639EA-DE96-9442-860E-FC397D66AC84}"/>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2909207</xdr:colOff>
      <xdr:row>1</xdr:row>
      <xdr:rowOff>12700</xdr:rowOff>
    </xdr:from>
    <xdr:to>
      <xdr:col>2</xdr:col>
      <xdr:colOff>5392057</xdr:colOff>
      <xdr:row>2</xdr:row>
      <xdr:rowOff>170296</xdr:rowOff>
    </xdr:to>
    <xdr:sp macro="" textlink="">
      <xdr:nvSpPr>
        <xdr:cNvPr id="14" name="Cubo 13">
          <a:hlinkClick xmlns:r="http://schemas.openxmlformats.org/officeDocument/2006/relationships" r:id="rId3"/>
          <a:extLst>
            <a:ext uri="{FF2B5EF4-FFF2-40B4-BE49-F238E27FC236}">
              <a16:creationId xmlns:a16="http://schemas.microsoft.com/office/drawing/2014/main" id="{153C92F5-F10E-5B4D-92C8-648F9B2659A7}"/>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356507</xdr:colOff>
      <xdr:row>1</xdr:row>
      <xdr:rowOff>0</xdr:rowOff>
    </xdr:from>
    <xdr:to>
      <xdr:col>2</xdr:col>
      <xdr:colOff>2839357</xdr:colOff>
      <xdr:row>2</xdr:row>
      <xdr:rowOff>157596</xdr:rowOff>
    </xdr:to>
    <xdr:sp macro="" textlink="">
      <xdr:nvSpPr>
        <xdr:cNvPr id="15" name="Cubo 14">
          <a:hlinkClick xmlns:r="http://schemas.openxmlformats.org/officeDocument/2006/relationships" r:id="rId4"/>
          <a:extLst>
            <a:ext uri="{FF2B5EF4-FFF2-40B4-BE49-F238E27FC236}">
              <a16:creationId xmlns:a16="http://schemas.microsoft.com/office/drawing/2014/main" id="{3DCA4E3A-598C-4B43-B87A-F0EF0DD2A378}"/>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5447393</xdr:colOff>
      <xdr:row>1</xdr:row>
      <xdr:rowOff>18142</xdr:rowOff>
    </xdr:from>
    <xdr:to>
      <xdr:col>4</xdr:col>
      <xdr:colOff>1723118</xdr:colOff>
      <xdr:row>2</xdr:row>
      <xdr:rowOff>175738</xdr:rowOff>
    </xdr:to>
    <xdr:sp macro="" textlink="">
      <xdr:nvSpPr>
        <xdr:cNvPr id="16" name="Cubo 15">
          <a:hlinkClick xmlns:r="http://schemas.openxmlformats.org/officeDocument/2006/relationships" r:id="rId5"/>
          <a:extLst>
            <a:ext uri="{FF2B5EF4-FFF2-40B4-BE49-F238E27FC236}">
              <a16:creationId xmlns:a16="http://schemas.microsoft.com/office/drawing/2014/main" id="{3C9D34D8-911D-234F-9B14-70C57DAD3A17}"/>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1812924</xdr:colOff>
      <xdr:row>1</xdr:row>
      <xdr:rowOff>18143</xdr:rowOff>
    </xdr:from>
    <xdr:to>
      <xdr:col>5</xdr:col>
      <xdr:colOff>1501774</xdr:colOff>
      <xdr:row>2</xdr:row>
      <xdr:rowOff>175739</xdr:rowOff>
    </xdr:to>
    <xdr:sp macro="" textlink="">
      <xdr:nvSpPr>
        <xdr:cNvPr id="17" name="Cubo 16">
          <a:hlinkClick xmlns:r="http://schemas.openxmlformats.org/officeDocument/2006/relationships" r:id="rId6"/>
          <a:extLst>
            <a:ext uri="{FF2B5EF4-FFF2-40B4-BE49-F238E27FC236}">
              <a16:creationId xmlns:a16="http://schemas.microsoft.com/office/drawing/2014/main" id="{53EFC2C6-E48A-0449-8948-8ED354381ED1}"/>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9C761CF5-2891-465E-BDE3-0B977E50BE9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9544"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292100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D6844537-8FE9-8245-B271-452E5142933F}"/>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2909207</xdr:colOff>
      <xdr:row>1</xdr:row>
      <xdr:rowOff>12700</xdr:rowOff>
    </xdr:from>
    <xdr:to>
      <xdr:col>2</xdr:col>
      <xdr:colOff>5392057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F0A5CA61-B0A0-BE46-B962-B3F18EFE23A3}"/>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356507</xdr:colOff>
      <xdr:row>1</xdr:row>
      <xdr:rowOff>0</xdr:rowOff>
    </xdr:from>
    <xdr:to>
      <xdr:col>2</xdr:col>
      <xdr:colOff>2839357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625519D0-6011-A04D-8C53-AE29D3B7F968}"/>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5447393</xdr:colOff>
      <xdr:row>1</xdr:row>
      <xdr:rowOff>18142</xdr:rowOff>
    </xdr:from>
    <xdr:to>
      <xdr:col>4</xdr:col>
      <xdr:colOff>2056493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928599FD-B20E-2D43-A8C7-59321E9D20ED}"/>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2146299</xdr:colOff>
      <xdr:row>1</xdr:row>
      <xdr:rowOff>18143</xdr:rowOff>
    </xdr:from>
    <xdr:to>
      <xdr:col>6</xdr:col>
      <xdr:colOff>168274</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38EAE131-630F-DB49-ABF7-E59DA98D2215}"/>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879A2997-65FE-4685-A2D7-95338FF31A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292100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0CC5BAAA-7706-4047-9B6E-C5AD66CB1C09}"/>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2909207</xdr:colOff>
      <xdr:row>1</xdr:row>
      <xdr:rowOff>12700</xdr:rowOff>
    </xdr:from>
    <xdr:to>
      <xdr:col>2</xdr:col>
      <xdr:colOff>5392057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27744EB3-3B33-CB43-B7CA-40C58B47B889}"/>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356507</xdr:colOff>
      <xdr:row>1</xdr:row>
      <xdr:rowOff>0</xdr:rowOff>
    </xdr:from>
    <xdr:to>
      <xdr:col>2</xdr:col>
      <xdr:colOff>2839357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85DBFC29-FDE1-9B49-A502-5EBE3323CB74}"/>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5447393</xdr:colOff>
      <xdr:row>1</xdr:row>
      <xdr:rowOff>18142</xdr:rowOff>
    </xdr:from>
    <xdr:to>
      <xdr:col>4</xdr:col>
      <xdr:colOff>1929493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1B0CFCDF-342A-FE46-AA71-223AAE54922D}"/>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2019299</xdr:colOff>
      <xdr:row>1</xdr:row>
      <xdr:rowOff>18143</xdr:rowOff>
    </xdr:from>
    <xdr:to>
      <xdr:col>6</xdr:col>
      <xdr:colOff>279399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61B38248-1F3B-DE42-B95A-3450A5A19FF3}"/>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4F74F623-8E21-4617-86F6-9B04D74D0F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02DC17DB-950A-3E4B-A4EF-F10E9B1C12AA}"/>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2</xdr:col>
      <xdr:colOff>5387521</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95171EB6-5338-B943-BE73-FE1BC23DF20D}"/>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0FB78B85-EF0F-E245-AD27-6D94D2BD7E96}"/>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5442857</xdr:colOff>
      <xdr:row>1</xdr:row>
      <xdr:rowOff>18142</xdr:rowOff>
    </xdr:from>
    <xdr:to>
      <xdr:col>4</xdr:col>
      <xdr:colOff>1466850</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931CE1AA-A0AD-E44F-B542-53924DE7AA37}"/>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1556656</xdr:colOff>
      <xdr:row>1</xdr:row>
      <xdr:rowOff>18143</xdr:rowOff>
    </xdr:from>
    <xdr:to>
      <xdr:col>5</xdr:col>
      <xdr:colOff>1245506</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786C8E4F-32FC-3E4B-B5BA-C0817C3B687A}"/>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6DDFFBC4-8521-45B3-9C5F-498076313CC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38B811E4-A278-C54C-82D5-B681B95427B1}"/>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2</xdr:col>
      <xdr:colOff>5387521</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E1BF681A-6170-2140-AAA8-1088822DDB50}"/>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C5D2B89D-8B9A-2D41-925E-1F53E3388075}"/>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5442857</xdr:colOff>
      <xdr:row>1</xdr:row>
      <xdr:rowOff>18142</xdr:rowOff>
    </xdr:from>
    <xdr:to>
      <xdr:col>4</xdr:col>
      <xdr:colOff>1884136</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1E8A7E04-7AA1-3E46-9C69-ECEF6660AD8C}"/>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1973942</xdr:colOff>
      <xdr:row>1</xdr:row>
      <xdr:rowOff>18143</xdr:rowOff>
    </xdr:from>
    <xdr:to>
      <xdr:col>5</xdr:col>
      <xdr:colOff>1662792</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5CEA2561-2C19-684D-990C-A7749F83CB5C}"/>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CF7355DB-056A-4B06-9EA7-436A64222B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68FE1D78-E136-0448-8912-57E18041C876}"/>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2</xdr:col>
      <xdr:colOff>5387521</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035664E1-0C44-924E-AD80-A2764B413D04}"/>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0D0BA4A3-D06F-0C4B-B90F-ADE713B554B2}"/>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5442857</xdr:colOff>
      <xdr:row>1</xdr:row>
      <xdr:rowOff>18142</xdr:rowOff>
    </xdr:from>
    <xdr:to>
      <xdr:col>4</xdr:col>
      <xdr:colOff>2101850</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FA4950FF-F578-8945-BC53-B4308005CD81}"/>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2191656</xdr:colOff>
      <xdr:row>1</xdr:row>
      <xdr:rowOff>18143</xdr:rowOff>
    </xdr:from>
    <xdr:to>
      <xdr:col>6</xdr:col>
      <xdr:colOff>211363</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9732CE4B-DEA0-884B-80A8-8F89DC73D61E}"/>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0</xdr:rowOff>
    </xdr:to>
    <xdr:pic>
      <xdr:nvPicPr>
        <xdr:cNvPr id="2" name="Imagen 1" descr="BANCOLDEX">
          <a:extLst>
            <a:ext uri="{FF2B5EF4-FFF2-40B4-BE49-F238E27FC236}">
              <a16:creationId xmlns:a16="http://schemas.microsoft.com/office/drawing/2014/main" id="{329E64ED-A89B-492F-8DFF-4542AE79852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1A2C78E2-6525-7344-8732-081788958184}"/>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2</xdr:col>
      <xdr:colOff>5097236</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53DB8725-0A6F-7E42-BAD1-4A0208C9EA0F}"/>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A73C3A49-13E7-7B42-8FFB-32F7CDD031A9}"/>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5152572</xdr:colOff>
      <xdr:row>1</xdr:row>
      <xdr:rowOff>18142</xdr:rowOff>
    </xdr:from>
    <xdr:to>
      <xdr:col>4</xdr:col>
      <xdr:colOff>1593850</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09ED59D4-48E0-E84C-A2C6-13F3659653D9}"/>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1683656</xdr:colOff>
      <xdr:row>1</xdr:row>
      <xdr:rowOff>18143</xdr:rowOff>
    </xdr:from>
    <xdr:to>
      <xdr:col>5</xdr:col>
      <xdr:colOff>610506</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113C6942-A970-9C40-BCD7-27A052545574}"/>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E1F69491-5900-484F-82E1-5A4854014C1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EDE9F4FE-A700-1D40-A943-8295A47C3964}"/>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4</xdr:col>
      <xdr:colOff>53521</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8F703296-E4DD-7749-BECC-12226C505B5C}"/>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AD82B2CD-C752-5C4E-BA24-3FB06E47CFEF}"/>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108857</xdr:colOff>
      <xdr:row>1</xdr:row>
      <xdr:rowOff>18142</xdr:rowOff>
    </xdr:from>
    <xdr:to>
      <xdr:col>5</xdr:col>
      <xdr:colOff>142422</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B38794F4-B061-5641-8932-2735B9330457}"/>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232228</xdr:colOff>
      <xdr:row>1</xdr:row>
      <xdr:rowOff>18143</xdr:rowOff>
    </xdr:from>
    <xdr:to>
      <xdr:col>6</xdr:col>
      <xdr:colOff>1045935</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E9FC2E67-571B-FF4C-8DA2-D3A1E8ABEE94}"/>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95E5CE74-53D3-4793-9E4E-F9E6EA57199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F16C37FB-A6A6-B449-8710-EF969D1907A5}"/>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3</xdr:col>
      <xdr:colOff>169182</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359C1D36-173B-4847-AE3E-B5C82A600048}"/>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F94ACAA8-C3A6-9140-BF5B-32C0423830F9}"/>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3</xdr:col>
      <xdr:colOff>224518</xdr:colOff>
      <xdr:row>1</xdr:row>
      <xdr:rowOff>18142</xdr:rowOff>
    </xdr:from>
    <xdr:to>
      <xdr:col>4</xdr:col>
      <xdr:colOff>2358118</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3C5FC51B-0CFB-6B49-9505-F274D971E208}"/>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2447924</xdr:colOff>
      <xdr:row>1</xdr:row>
      <xdr:rowOff>18143</xdr:rowOff>
    </xdr:from>
    <xdr:to>
      <xdr:col>6</xdr:col>
      <xdr:colOff>787399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BB21A70A-BB02-D243-ABB6-85A19B6D30A7}"/>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279400</xdr:colOff>
      <xdr:row>3</xdr:row>
      <xdr:rowOff>44289</xdr:rowOff>
    </xdr:to>
    <xdr:pic>
      <xdr:nvPicPr>
        <xdr:cNvPr id="2" name="Imagen 1" descr="BANCOLDEX">
          <a:extLst>
            <a:ext uri="{FF2B5EF4-FFF2-40B4-BE49-F238E27FC236}">
              <a16:creationId xmlns:a16="http://schemas.microsoft.com/office/drawing/2014/main" id="{BC30EB4C-DDF9-439B-AB98-4B194892AFC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219075" y="180975"/>
          <a:ext cx="1803400" cy="406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3</xdr:row>
      <xdr:rowOff>0</xdr:rowOff>
    </xdr:from>
    <xdr:to>
      <xdr:col>13</xdr:col>
      <xdr:colOff>741456</xdr:colOff>
      <xdr:row>5</xdr:row>
      <xdr:rowOff>30595</xdr:rowOff>
    </xdr:to>
    <xdr:sp macro="" textlink="">
      <xdr:nvSpPr>
        <xdr:cNvPr id="3" name="Cubo 2">
          <a:hlinkClick xmlns:r="http://schemas.openxmlformats.org/officeDocument/2006/relationships" r:id="rId2"/>
          <a:extLst>
            <a:ext uri="{FF2B5EF4-FFF2-40B4-BE49-F238E27FC236}">
              <a16:creationId xmlns:a16="http://schemas.microsoft.com/office/drawing/2014/main" id="{9344A9A8-11AA-4E49-8F27-8E7ED0363DD7}"/>
            </a:ext>
          </a:extLst>
        </xdr:cNvPr>
        <xdr:cNvSpPr/>
      </xdr:nvSpPr>
      <xdr:spPr>
        <a:xfrm rot="10800000" flipV="1">
          <a:off x="7836647" y="560294"/>
          <a:ext cx="2265456" cy="404125"/>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A0CF3B39-2162-4C11-94D6-55BBD90EF8C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9508D2F6-9EBD-0D4D-B26E-740BCDC99B95}"/>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4</xdr:col>
      <xdr:colOff>35379</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8833EB79-15B3-A040-9933-5723BEB6CD0E}"/>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BCC5A8B2-E417-594F-A732-9977A3DCFB42}"/>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90715</xdr:colOff>
      <xdr:row>1</xdr:row>
      <xdr:rowOff>18142</xdr:rowOff>
    </xdr:from>
    <xdr:to>
      <xdr:col>4</xdr:col>
      <xdr:colOff>2573565</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185E98D0-6117-F344-8968-03F03B14733D}"/>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50799</xdr:colOff>
      <xdr:row>1</xdr:row>
      <xdr:rowOff>18143</xdr:rowOff>
    </xdr:from>
    <xdr:to>
      <xdr:col>6</xdr:col>
      <xdr:colOff>283935</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FFC742AE-5D38-B948-9702-C1DE9EC90389}"/>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90A7DAD7-65B3-4CAD-9FA0-8B779C72610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292100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BE01C48D-EC52-F24B-922E-1790A6C6E7A9}"/>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2909207</xdr:colOff>
      <xdr:row>1</xdr:row>
      <xdr:rowOff>12700</xdr:rowOff>
    </xdr:from>
    <xdr:to>
      <xdr:col>2</xdr:col>
      <xdr:colOff>5392057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F889F4C5-FA38-BD43-9CED-F53655105F40}"/>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356507</xdr:colOff>
      <xdr:row>1</xdr:row>
      <xdr:rowOff>0</xdr:rowOff>
    </xdr:from>
    <xdr:to>
      <xdr:col>2</xdr:col>
      <xdr:colOff>2839357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C892FF75-73B3-564B-AB13-428121ACB0AE}"/>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3</xdr:col>
      <xdr:colOff>2268</xdr:colOff>
      <xdr:row>1</xdr:row>
      <xdr:rowOff>18142</xdr:rowOff>
    </xdr:from>
    <xdr:to>
      <xdr:col>4</xdr:col>
      <xdr:colOff>2135868</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EAF6C307-BBD8-9B41-AEA4-4691E6B21AD2}"/>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2225674</xdr:colOff>
      <xdr:row>1</xdr:row>
      <xdr:rowOff>18143</xdr:rowOff>
    </xdr:from>
    <xdr:to>
      <xdr:col>6</xdr:col>
      <xdr:colOff>565149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8B8422EC-B30A-604F-B457-966D596C64C9}"/>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90C5C724-BD43-4FFB-A774-0740A29616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9" name="Cubo 8">
          <a:hlinkClick xmlns:r="http://schemas.openxmlformats.org/officeDocument/2006/relationships" r:id="rId2"/>
          <a:extLst>
            <a:ext uri="{FF2B5EF4-FFF2-40B4-BE49-F238E27FC236}">
              <a16:creationId xmlns:a16="http://schemas.microsoft.com/office/drawing/2014/main" id="{0A27F275-5839-9047-B85A-01F0AAA81765}"/>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2</xdr:col>
      <xdr:colOff>5097236</xdr:colOff>
      <xdr:row>2</xdr:row>
      <xdr:rowOff>161224</xdr:rowOff>
    </xdr:to>
    <xdr:sp macro="" textlink="">
      <xdr:nvSpPr>
        <xdr:cNvPr id="10" name="Cubo 9">
          <a:hlinkClick xmlns:r="http://schemas.openxmlformats.org/officeDocument/2006/relationships" r:id="rId3"/>
          <a:extLst>
            <a:ext uri="{FF2B5EF4-FFF2-40B4-BE49-F238E27FC236}">
              <a16:creationId xmlns:a16="http://schemas.microsoft.com/office/drawing/2014/main" id="{AD1BA091-2A77-5649-B47C-EA48914295ED}"/>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11" name="Cubo 10">
          <a:hlinkClick xmlns:r="http://schemas.openxmlformats.org/officeDocument/2006/relationships" r:id="rId4"/>
          <a:extLst>
            <a:ext uri="{FF2B5EF4-FFF2-40B4-BE49-F238E27FC236}">
              <a16:creationId xmlns:a16="http://schemas.microsoft.com/office/drawing/2014/main" id="{CAC5DB9A-44E0-FF4E-AC09-2551B3671641}"/>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5152572</xdr:colOff>
      <xdr:row>1</xdr:row>
      <xdr:rowOff>18142</xdr:rowOff>
    </xdr:from>
    <xdr:to>
      <xdr:col>4</xdr:col>
      <xdr:colOff>2119993</xdr:colOff>
      <xdr:row>2</xdr:row>
      <xdr:rowOff>166666</xdr:rowOff>
    </xdr:to>
    <xdr:sp macro="" textlink="">
      <xdr:nvSpPr>
        <xdr:cNvPr id="12" name="Cubo 11">
          <a:hlinkClick xmlns:r="http://schemas.openxmlformats.org/officeDocument/2006/relationships" r:id="rId5"/>
          <a:extLst>
            <a:ext uri="{FF2B5EF4-FFF2-40B4-BE49-F238E27FC236}">
              <a16:creationId xmlns:a16="http://schemas.microsoft.com/office/drawing/2014/main" id="{DCF9ACDA-85F2-6043-9509-ED49F355F59F}"/>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2209799</xdr:colOff>
      <xdr:row>1</xdr:row>
      <xdr:rowOff>18143</xdr:rowOff>
    </xdr:from>
    <xdr:to>
      <xdr:col>5</xdr:col>
      <xdr:colOff>1680935</xdr:colOff>
      <xdr:row>2</xdr:row>
      <xdr:rowOff>166667</xdr:rowOff>
    </xdr:to>
    <xdr:sp macro="" textlink="">
      <xdr:nvSpPr>
        <xdr:cNvPr id="13" name="Cubo 12">
          <a:hlinkClick xmlns:r="http://schemas.openxmlformats.org/officeDocument/2006/relationships" r:id="rId6"/>
          <a:extLst>
            <a:ext uri="{FF2B5EF4-FFF2-40B4-BE49-F238E27FC236}">
              <a16:creationId xmlns:a16="http://schemas.microsoft.com/office/drawing/2014/main" id="{313BDFED-D0D7-8D4A-9124-7DA14F66DFCE}"/>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1818367</xdr:colOff>
      <xdr:row>6</xdr:row>
      <xdr:rowOff>1137</xdr:rowOff>
    </xdr:to>
    <xdr:pic>
      <xdr:nvPicPr>
        <xdr:cNvPr id="2" name="Imagen 1" descr="BANCOLDEX">
          <a:extLst>
            <a:ext uri="{FF2B5EF4-FFF2-40B4-BE49-F238E27FC236}">
              <a16:creationId xmlns:a16="http://schemas.microsoft.com/office/drawing/2014/main" id="{E189FCB5-3BC2-4A24-A40A-226F0D751E5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403225</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17B3FFEB-6828-7341-977F-55C056C95A21}"/>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3020332</xdr:colOff>
      <xdr:row>1</xdr:row>
      <xdr:rowOff>12700</xdr:rowOff>
    </xdr:from>
    <xdr:to>
      <xdr:col>4</xdr:col>
      <xdr:colOff>613682</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D91D19FD-50B8-6B4E-9214-24121435EB42}"/>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467632</xdr:colOff>
      <xdr:row>1</xdr:row>
      <xdr:rowOff>0</xdr:rowOff>
    </xdr:from>
    <xdr:to>
      <xdr:col>2</xdr:col>
      <xdr:colOff>2950482</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F164084E-1F2F-774E-9546-BC4CF18EEF45}"/>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669018</xdr:colOff>
      <xdr:row>1</xdr:row>
      <xdr:rowOff>18142</xdr:rowOff>
    </xdr:from>
    <xdr:to>
      <xdr:col>5</xdr:col>
      <xdr:colOff>754743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ABA346AC-1928-F64C-8E18-42238FCE4EA1}"/>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844549</xdr:colOff>
      <xdr:row>1</xdr:row>
      <xdr:rowOff>18143</xdr:rowOff>
    </xdr:from>
    <xdr:to>
      <xdr:col>6</xdr:col>
      <xdr:colOff>1073149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5BFD2B23-9B8B-DF48-88F3-E4B911328DAA}"/>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DA3BD9DD-2959-4CB6-A5AD-28FDFE60982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04A5A06B-4AAE-8E49-A7F9-83F8CBDFD9E4}"/>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2</xdr:col>
      <xdr:colOff>5106307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04263E30-DCE8-E74B-BBFE-B0274160DE23}"/>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61CA3F5B-4822-A04E-AAFD-41374F19C769}"/>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5161643</xdr:colOff>
      <xdr:row>1</xdr:row>
      <xdr:rowOff>18142</xdr:rowOff>
    </xdr:from>
    <xdr:to>
      <xdr:col>4</xdr:col>
      <xdr:colOff>1992993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1DED8B79-82BC-DA4C-8F30-785399DBAC2B}"/>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2082799</xdr:colOff>
      <xdr:row>1</xdr:row>
      <xdr:rowOff>18143</xdr:rowOff>
    </xdr:from>
    <xdr:to>
      <xdr:col>5</xdr:col>
      <xdr:colOff>1549399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7C49D7B0-CD59-7F41-BD34-5F162B8C8162}"/>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C2E97CBF-0B76-4F18-BE4A-CE5ABED982F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7ACB6BBA-DFF8-504F-A52B-A68D2C73626E}"/>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3</xdr:col>
      <xdr:colOff>248557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29D52DBA-AFB1-0242-93CE-83EEFC9691FB}"/>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9AB6CD1D-6B1F-3B4E-9B48-EA63E3AF93EA}"/>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3</xdr:col>
      <xdr:colOff>303893</xdr:colOff>
      <xdr:row>1</xdr:row>
      <xdr:rowOff>18142</xdr:rowOff>
    </xdr:from>
    <xdr:to>
      <xdr:col>4</xdr:col>
      <xdr:colOff>2437493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4C208EEE-0C30-AE43-A883-E09E75E66986}"/>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2527299</xdr:colOff>
      <xdr:row>1</xdr:row>
      <xdr:rowOff>18143</xdr:rowOff>
    </xdr:from>
    <xdr:to>
      <xdr:col>6</xdr:col>
      <xdr:colOff>438149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C78F9D03-F653-AE49-940C-E098E77C6E74}"/>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0036AF3F-46AD-4B92-A15F-5DD5A4E3E8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F2F75161-5A5A-2540-95F0-4B00818FBB8A}"/>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4</xdr:col>
      <xdr:colOff>361950</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B24253B1-5BEC-F447-AF92-9FBE583712E9}"/>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32171AC1-5F7C-CC42-92B6-4717568FCEF7}"/>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417286</xdr:colOff>
      <xdr:row>1</xdr:row>
      <xdr:rowOff>18142</xdr:rowOff>
    </xdr:from>
    <xdr:to>
      <xdr:col>5</xdr:col>
      <xdr:colOff>305707</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0AF6033C-CBD4-E84E-B766-91C714B11256}"/>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395513</xdr:colOff>
      <xdr:row>1</xdr:row>
      <xdr:rowOff>18143</xdr:rowOff>
    </xdr:from>
    <xdr:to>
      <xdr:col>6</xdr:col>
      <xdr:colOff>719363</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D1534F3F-232B-5C49-9B49-94CC88AA8873}"/>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CF13DF04-570E-4F10-B2E2-B2F4D5EEE38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03A1F665-030D-CC46-97C9-35AD11C05A9F}"/>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2</xdr:col>
      <xdr:colOff>5106307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77C69409-FE5F-C040-B847-0205CB5F7B3A}"/>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EFF41F3A-664E-4246-B971-2FB1ECB1AB52}"/>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5161643</xdr:colOff>
      <xdr:row>1</xdr:row>
      <xdr:rowOff>18142</xdr:rowOff>
    </xdr:from>
    <xdr:to>
      <xdr:col>4</xdr:col>
      <xdr:colOff>1850118</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D1343FF3-7AA1-4342-8F51-A6B4A6096608}"/>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1939924</xdr:colOff>
      <xdr:row>1</xdr:row>
      <xdr:rowOff>18143</xdr:rowOff>
    </xdr:from>
    <xdr:to>
      <xdr:col>5</xdr:col>
      <xdr:colOff>1946274</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62ED1FEE-2A8E-8B47-8054-80C22499C189}"/>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09A1D750-AAF3-4668-B020-489F1FEB5E8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DDCD58A6-4063-5742-A99A-1F852BFF7286}"/>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2614386</xdr:colOff>
      <xdr:row>1</xdr:row>
      <xdr:rowOff>12700</xdr:rowOff>
    </xdr:from>
    <xdr:to>
      <xdr:col>2</xdr:col>
      <xdr:colOff>5097236</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B9608751-CCE5-9A4E-8596-51284756FACB}"/>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61686</xdr:colOff>
      <xdr:row>1</xdr:row>
      <xdr:rowOff>0</xdr:rowOff>
    </xdr:from>
    <xdr:to>
      <xdr:col>2</xdr:col>
      <xdr:colOff>2544536</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C2C6311A-1C51-4642-AEC4-3FA69D717E22}"/>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5152572</xdr:colOff>
      <xdr:row>1</xdr:row>
      <xdr:rowOff>18142</xdr:rowOff>
    </xdr:from>
    <xdr:to>
      <xdr:col>4</xdr:col>
      <xdr:colOff>1031422</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E4B1F669-3F4E-4C46-8E5D-88E692B3F501}"/>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1121228</xdr:colOff>
      <xdr:row>1</xdr:row>
      <xdr:rowOff>18143</xdr:rowOff>
    </xdr:from>
    <xdr:to>
      <xdr:col>5</xdr:col>
      <xdr:colOff>48078</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DE02F74B-DBBC-ED43-919B-12750979C1C5}"/>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85542D1E-5B10-4DDA-8887-F3ECDC8B025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98198</xdr:colOff>
      <xdr:row>3</xdr:row>
      <xdr:rowOff>147411</xdr:rowOff>
    </xdr:from>
    <xdr:to>
      <xdr:col>1</xdr:col>
      <xdr:colOff>1894567</xdr:colOff>
      <xdr:row>6</xdr:row>
      <xdr:rowOff>1137</xdr:rowOff>
    </xdr:to>
    <xdr:pic>
      <xdr:nvPicPr>
        <xdr:cNvPr id="3" name="Imagen 2" descr="BANCOLDEX">
          <a:extLst>
            <a:ext uri="{FF2B5EF4-FFF2-40B4-BE49-F238E27FC236}">
              <a16:creationId xmlns:a16="http://schemas.microsoft.com/office/drawing/2014/main" id="{99B75FA9-DEB2-4AAB-8575-08B53AA6617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8" name="Cubo 7">
          <a:hlinkClick xmlns:r="http://schemas.openxmlformats.org/officeDocument/2006/relationships" r:id="rId2"/>
          <a:extLst>
            <a:ext uri="{FF2B5EF4-FFF2-40B4-BE49-F238E27FC236}">
              <a16:creationId xmlns:a16="http://schemas.microsoft.com/office/drawing/2014/main" id="{54F8AD83-DF4E-9849-AE74-0B752E22FBF3}"/>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4</xdr:col>
      <xdr:colOff>264432</xdr:colOff>
      <xdr:row>2</xdr:row>
      <xdr:rowOff>170296</xdr:rowOff>
    </xdr:to>
    <xdr:sp macro="" textlink="">
      <xdr:nvSpPr>
        <xdr:cNvPr id="9" name="Cubo 8">
          <a:hlinkClick xmlns:r="http://schemas.openxmlformats.org/officeDocument/2006/relationships" r:id="rId3"/>
          <a:extLst>
            <a:ext uri="{FF2B5EF4-FFF2-40B4-BE49-F238E27FC236}">
              <a16:creationId xmlns:a16="http://schemas.microsoft.com/office/drawing/2014/main" id="{5AF672FC-2BF8-924E-AC0B-5F481318A642}"/>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10" name="Cubo 9">
          <a:hlinkClick xmlns:r="http://schemas.openxmlformats.org/officeDocument/2006/relationships" r:id="rId4"/>
          <a:extLst>
            <a:ext uri="{FF2B5EF4-FFF2-40B4-BE49-F238E27FC236}">
              <a16:creationId xmlns:a16="http://schemas.microsoft.com/office/drawing/2014/main" id="{2290F6A9-72A4-504A-BC10-EE6A1EB68F6A}"/>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319768</xdr:colOff>
      <xdr:row>1</xdr:row>
      <xdr:rowOff>18142</xdr:rowOff>
    </xdr:from>
    <xdr:to>
      <xdr:col>4</xdr:col>
      <xdr:colOff>2802618</xdr:colOff>
      <xdr:row>2</xdr:row>
      <xdr:rowOff>175738</xdr:rowOff>
    </xdr:to>
    <xdr:sp macro="" textlink="">
      <xdr:nvSpPr>
        <xdr:cNvPr id="11" name="Cubo 10">
          <a:hlinkClick xmlns:r="http://schemas.openxmlformats.org/officeDocument/2006/relationships" r:id="rId5"/>
          <a:extLst>
            <a:ext uri="{FF2B5EF4-FFF2-40B4-BE49-F238E27FC236}">
              <a16:creationId xmlns:a16="http://schemas.microsoft.com/office/drawing/2014/main" id="{8231A8D4-59D0-4141-945C-732916F5E092}"/>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2892424</xdr:colOff>
      <xdr:row>1</xdr:row>
      <xdr:rowOff>18143</xdr:rowOff>
    </xdr:from>
    <xdr:to>
      <xdr:col>5</xdr:col>
      <xdr:colOff>2009774</xdr:colOff>
      <xdr:row>2</xdr:row>
      <xdr:rowOff>175739</xdr:rowOff>
    </xdr:to>
    <xdr:sp macro="" textlink="">
      <xdr:nvSpPr>
        <xdr:cNvPr id="12" name="Cubo 11">
          <a:hlinkClick xmlns:r="http://schemas.openxmlformats.org/officeDocument/2006/relationships" r:id="rId6"/>
          <a:extLst>
            <a:ext uri="{FF2B5EF4-FFF2-40B4-BE49-F238E27FC236}">
              <a16:creationId xmlns:a16="http://schemas.microsoft.com/office/drawing/2014/main" id="{DBDE23B4-84C1-B546-8989-27CF8D363FFB}"/>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431800</xdr:colOff>
      <xdr:row>3</xdr:row>
      <xdr:rowOff>25400</xdr:rowOff>
    </xdr:from>
    <xdr:to>
      <xdr:col>9</xdr:col>
      <xdr:colOff>698500</xdr:colOff>
      <xdr:row>4</xdr:row>
      <xdr:rowOff>160489</xdr:rowOff>
    </xdr:to>
    <xdr:pic>
      <xdr:nvPicPr>
        <xdr:cNvPr id="2" name="Imagen 1" descr="El banco colombiano Bancoldex renueva su imagen corporativa ...">
          <a:extLst>
            <a:ext uri="{FF2B5EF4-FFF2-40B4-BE49-F238E27FC236}">
              <a16:creationId xmlns:a16="http://schemas.microsoft.com/office/drawing/2014/main" id="{D58DB706-18FE-4F02-9F61-4865302F1A7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5619750" y="25400"/>
          <a:ext cx="1790700" cy="31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279400</xdr:colOff>
      <xdr:row>0</xdr:row>
      <xdr:rowOff>139700</xdr:rowOff>
    </xdr:from>
    <xdr:to>
      <xdr:col>10</xdr:col>
      <xdr:colOff>57150</xdr:colOff>
      <xdr:row>2</xdr:row>
      <xdr:rowOff>106796</xdr:rowOff>
    </xdr:to>
    <xdr:sp macro="" textlink="">
      <xdr:nvSpPr>
        <xdr:cNvPr id="4" name="Cubo 3">
          <a:hlinkClick xmlns:r="http://schemas.openxmlformats.org/officeDocument/2006/relationships" r:id="rId2"/>
          <a:extLst>
            <a:ext uri="{FF2B5EF4-FFF2-40B4-BE49-F238E27FC236}">
              <a16:creationId xmlns:a16="http://schemas.microsoft.com/office/drawing/2014/main" id="{85E87A49-D0B3-AE4B-9777-E39D76C808BB}"/>
            </a:ext>
          </a:extLst>
        </xdr:cNvPr>
        <xdr:cNvSpPr/>
      </xdr:nvSpPr>
      <xdr:spPr>
        <a:xfrm rot="10800000" flipV="1">
          <a:off x="5956300" y="1397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4</xdr:col>
      <xdr:colOff>368300</xdr:colOff>
      <xdr:row>0</xdr:row>
      <xdr:rowOff>127000</xdr:rowOff>
    </xdr:from>
    <xdr:to>
      <xdr:col>7</xdr:col>
      <xdr:colOff>146050</xdr:colOff>
      <xdr:row>2</xdr:row>
      <xdr:rowOff>94096</xdr:rowOff>
    </xdr:to>
    <xdr:sp macro="" textlink="">
      <xdr:nvSpPr>
        <xdr:cNvPr id="5" name="Cubo 4">
          <a:hlinkClick xmlns:r="http://schemas.openxmlformats.org/officeDocument/2006/relationships" r:id="rId3"/>
          <a:extLst>
            <a:ext uri="{FF2B5EF4-FFF2-40B4-BE49-F238E27FC236}">
              <a16:creationId xmlns:a16="http://schemas.microsoft.com/office/drawing/2014/main" id="{D2AB2110-93C6-9143-B5C6-E373513012A7}"/>
            </a:ext>
          </a:extLst>
        </xdr:cNvPr>
        <xdr:cNvSpPr/>
      </xdr:nvSpPr>
      <xdr:spPr>
        <a:xfrm rot="10800000" flipV="1">
          <a:off x="3340100" y="1270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D530E10B-B5B6-43F3-9E71-AB9BD415AC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B608701F-C883-EA48-88D7-A2524F5DE6C5}"/>
            </a:ext>
          </a:extLst>
        </xdr:cNvPr>
        <xdr:cNvSpPr/>
      </xdr:nvSpPr>
      <xdr:spPr>
        <a:xfrm rot="10800000" flipV="1">
          <a:off x="269875"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2</xdr:col>
      <xdr:colOff>5106307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11DB6F49-0509-484D-8A34-60236942827A}"/>
            </a:ext>
          </a:extLst>
        </xdr:cNvPr>
        <xdr:cNvSpPr/>
      </xdr:nvSpPr>
      <xdr:spPr>
        <a:xfrm rot="10800000" flipV="1">
          <a:off x="5369832"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58CFE578-FC2B-A742-B4BB-30645D86F674}"/>
            </a:ext>
          </a:extLst>
        </xdr:cNvPr>
        <xdr:cNvSpPr/>
      </xdr:nvSpPr>
      <xdr:spPr>
        <a:xfrm rot="10800000" flipV="1">
          <a:off x="2817132"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5161643</xdr:colOff>
      <xdr:row>1</xdr:row>
      <xdr:rowOff>18142</xdr:rowOff>
    </xdr:from>
    <xdr:to>
      <xdr:col>4</xdr:col>
      <xdr:colOff>2056493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5B73EBBA-178C-9142-8303-AA67A49EB0C2}"/>
            </a:ext>
          </a:extLst>
        </xdr:cNvPr>
        <xdr:cNvSpPr/>
      </xdr:nvSpPr>
      <xdr:spPr>
        <a:xfrm rot="10800000" flipV="1">
          <a:off x="7908018"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2146299</xdr:colOff>
      <xdr:row>1</xdr:row>
      <xdr:rowOff>18143</xdr:rowOff>
    </xdr:from>
    <xdr:to>
      <xdr:col>5</xdr:col>
      <xdr:colOff>2184399</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4F158FD3-5BCE-3548-9A40-9BCD1938E188}"/>
            </a:ext>
          </a:extLst>
        </xdr:cNvPr>
        <xdr:cNvSpPr/>
      </xdr:nvSpPr>
      <xdr:spPr>
        <a:xfrm rot="10800000" flipV="1">
          <a:off x="10480674"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1B35D685-1F96-479F-B679-CFA23312A0B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7" name="Cubo 6">
          <a:hlinkClick xmlns:r="http://schemas.openxmlformats.org/officeDocument/2006/relationships" r:id="rId2"/>
          <a:extLst>
            <a:ext uri="{FF2B5EF4-FFF2-40B4-BE49-F238E27FC236}">
              <a16:creationId xmlns:a16="http://schemas.microsoft.com/office/drawing/2014/main" id="{FB7310BA-6D59-554D-8479-EA93A732CB49}"/>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2</xdr:col>
      <xdr:colOff>5387521</xdr:colOff>
      <xdr:row>2</xdr:row>
      <xdr:rowOff>161224</xdr:rowOff>
    </xdr:to>
    <xdr:sp macro="" textlink="">
      <xdr:nvSpPr>
        <xdr:cNvPr id="8" name="Cubo 7">
          <a:hlinkClick xmlns:r="http://schemas.openxmlformats.org/officeDocument/2006/relationships" r:id="rId3"/>
          <a:extLst>
            <a:ext uri="{FF2B5EF4-FFF2-40B4-BE49-F238E27FC236}">
              <a16:creationId xmlns:a16="http://schemas.microsoft.com/office/drawing/2014/main" id="{EC453357-B83E-E740-98FE-D0670FB21F56}"/>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9" name="Cubo 8">
          <a:hlinkClick xmlns:r="http://schemas.openxmlformats.org/officeDocument/2006/relationships" r:id="rId4"/>
          <a:extLst>
            <a:ext uri="{FF2B5EF4-FFF2-40B4-BE49-F238E27FC236}">
              <a16:creationId xmlns:a16="http://schemas.microsoft.com/office/drawing/2014/main" id="{753FBE2B-79AC-5143-B191-1DF96EF20631}"/>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5442857</xdr:colOff>
      <xdr:row>1</xdr:row>
      <xdr:rowOff>18142</xdr:rowOff>
    </xdr:from>
    <xdr:to>
      <xdr:col>4</xdr:col>
      <xdr:colOff>1321707</xdr:colOff>
      <xdr:row>2</xdr:row>
      <xdr:rowOff>166666</xdr:rowOff>
    </xdr:to>
    <xdr:sp macro="" textlink="">
      <xdr:nvSpPr>
        <xdr:cNvPr id="10" name="Cubo 9">
          <a:hlinkClick xmlns:r="http://schemas.openxmlformats.org/officeDocument/2006/relationships" r:id="rId5"/>
          <a:extLst>
            <a:ext uri="{FF2B5EF4-FFF2-40B4-BE49-F238E27FC236}">
              <a16:creationId xmlns:a16="http://schemas.microsoft.com/office/drawing/2014/main" id="{20BA9F70-9F41-CA4C-9223-8E88750A3DBA}"/>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1411513</xdr:colOff>
      <xdr:row>1</xdr:row>
      <xdr:rowOff>18143</xdr:rowOff>
    </xdr:from>
    <xdr:to>
      <xdr:col>5</xdr:col>
      <xdr:colOff>1100363</xdr:colOff>
      <xdr:row>2</xdr:row>
      <xdr:rowOff>166667</xdr:rowOff>
    </xdr:to>
    <xdr:sp macro="" textlink="">
      <xdr:nvSpPr>
        <xdr:cNvPr id="11" name="Cubo 10">
          <a:hlinkClick xmlns:r="http://schemas.openxmlformats.org/officeDocument/2006/relationships" r:id="rId6"/>
          <a:extLst>
            <a:ext uri="{FF2B5EF4-FFF2-40B4-BE49-F238E27FC236}">
              <a16:creationId xmlns:a16="http://schemas.microsoft.com/office/drawing/2014/main" id="{2FF43C6B-10A3-2442-8B26-9CBFE6BEDD96}"/>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DE5CA627-E2F1-49FE-8D41-C57C326B21D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A47F8307-4A4D-4542-B610-535FB9800A00}"/>
            </a:ext>
          </a:extLst>
        </xdr:cNvPr>
        <xdr:cNvSpPr/>
      </xdr:nvSpPr>
      <xdr:spPr>
        <a:xfrm rot="10800000" flipV="1">
          <a:off x="275167"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4</xdr:col>
      <xdr:colOff>89807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D62325B0-D381-5C48-A30B-98E267F3610B}"/>
            </a:ext>
          </a:extLst>
        </xdr:cNvPr>
        <xdr:cNvSpPr/>
      </xdr:nvSpPr>
      <xdr:spPr>
        <a:xfrm rot="10800000" flipV="1">
          <a:off x="5375124"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6D2EE955-EA3B-AC49-AD5B-AE63653DE93D}"/>
            </a:ext>
          </a:extLst>
        </xdr:cNvPr>
        <xdr:cNvSpPr/>
      </xdr:nvSpPr>
      <xdr:spPr>
        <a:xfrm rot="10800000" flipV="1">
          <a:off x="2822424"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145143</xdr:colOff>
      <xdr:row>1</xdr:row>
      <xdr:rowOff>18142</xdr:rowOff>
    </xdr:from>
    <xdr:to>
      <xdr:col>4</xdr:col>
      <xdr:colOff>2627993</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BE8D087B-9F16-4047-92E1-754359E9D7D6}"/>
            </a:ext>
          </a:extLst>
        </xdr:cNvPr>
        <xdr:cNvSpPr/>
      </xdr:nvSpPr>
      <xdr:spPr>
        <a:xfrm rot="10800000" flipV="1">
          <a:off x="7913310"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8466</xdr:colOff>
      <xdr:row>1</xdr:row>
      <xdr:rowOff>18143</xdr:rowOff>
    </xdr:from>
    <xdr:to>
      <xdr:col>6</xdr:col>
      <xdr:colOff>332316</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A9C2C26E-67AC-4D4C-A27C-1D4027C75FB0}"/>
            </a:ext>
          </a:extLst>
        </xdr:cNvPr>
        <xdr:cNvSpPr/>
      </xdr:nvSpPr>
      <xdr:spPr>
        <a:xfrm rot="10800000" flipV="1">
          <a:off x="10485966"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12BBFC89-9856-4FBC-AD69-81619E60191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181EDF28-ABCC-E54F-9C55-33028B7AE372}"/>
            </a:ext>
          </a:extLst>
        </xdr:cNvPr>
        <xdr:cNvSpPr/>
      </xdr:nvSpPr>
      <xdr:spPr>
        <a:xfrm rot="10800000" flipV="1">
          <a:off x="275167"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3</xdr:col>
      <xdr:colOff>322641</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44C4C6E1-23B6-C04E-9A58-59BC21FF7424}"/>
            </a:ext>
          </a:extLst>
        </xdr:cNvPr>
        <xdr:cNvSpPr/>
      </xdr:nvSpPr>
      <xdr:spPr>
        <a:xfrm rot="10800000" flipV="1">
          <a:off x="5375124"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40DA2F11-20BD-4143-A776-3A2D9A1500E8}"/>
            </a:ext>
          </a:extLst>
        </xdr:cNvPr>
        <xdr:cNvSpPr/>
      </xdr:nvSpPr>
      <xdr:spPr>
        <a:xfrm rot="10800000" flipV="1">
          <a:off x="2822424"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39310</xdr:colOff>
      <xdr:row>1</xdr:row>
      <xdr:rowOff>18142</xdr:rowOff>
    </xdr:from>
    <xdr:to>
      <xdr:col>5</xdr:col>
      <xdr:colOff>3327</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933228BF-E24C-E24D-8F35-0C3CEF13C692}"/>
            </a:ext>
          </a:extLst>
        </xdr:cNvPr>
        <xdr:cNvSpPr/>
      </xdr:nvSpPr>
      <xdr:spPr>
        <a:xfrm rot="10800000" flipV="1">
          <a:off x="7913310"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93133</xdr:colOff>
      <xdr:row>1</xdr:row>
      <xdr:rowOff>18143</xdr:rowOff>
    </xdr:from>
    <xdr:to>
      <xdr:col>5</xdr:col>
      <xdr:colOff>2575983</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336AB0D4-1CF2-D74F-A2C9-C51FAC4A376B}"/>
            </a:ext>
          </a:extLst>
        </xdr:cNvPr>
        <xdr:cNvSpPr/>
      </xdr:nvSpPr>
      <xdr:spPr>
        <a:xfrm rot="10800000" flipV="1">
          <a:off x="10485966"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54C6CE26-C90A-4191-8872-BF4F84C137C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6350</xdr:colOff>
      <xdr:row>2</xdr:row>
      <xdr:rowOff>157596</xdr:rowOff>
    </xdr:to>
    <xdr:sp macro="" textlink="">
      <xdr:nvSpPr>
        <xdr:cNvPr id="7" name="Cubo 6">
          <a:hlinkClick xmlns:r="http://schemas.openxmlformats.org/officeDocument/2006/relationships" r:id="rId2"/>
          <a:extLst>
            <a:ext uri="{FF2B5EF4-FFF2-40B4-BE49-F238E27FC236}">
              <a16:creationId xmlns:a16="http://schemas.microsoft.com/office/drawing/2014/main" id="{3CE24C0B-2B82-F240-ADA1-7BFE9F2D727D}"/>
            </a:ext>
          </a:extLst>
        </xdr:cNvPr>
        <xdr:cNvSpPr/>
      </xdr:nvSpPr>
      <xdr:spPr>
        <a:xfrm rot="10800000" flipV="1">
          <a:off x="275167" y="1905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2623457</xdr:colOff>
      <xdr:row>1</xdr:row>
      <xdr:rowOff>12700</xdr:rowOff>
    </xdr:from>
    <xdr:to>
      <xdr:col>3</xdr:col>
      <xdr:colOff>89807</xdr:colOff>
      <xdr:row>2</xdr:row>
      <xdr:rowOff>170296</xdr:rowOff>
    </xdr:to>
    <xdr:sp macro="" textlink="">
      <xdr:nvSpPr>
        <xdr:cNvPr id="8" name="Cubo 7">
          <a:hlinkClick xmlns:r="http://schemas.openxmlformats.org/officeDocument/2006/relationships" r:id="rId3"/>
          <a:extLst>
            <a:ext uri="{FF2B5EF4-FFF2-40B4-BE49-F238E27FC236}">
              <a16:creationId xmlns:a16="http://schemas.microsoft.com/office/drawing/2014/main" id="{875DEBE6-FC34-FD4C-BD13-07BC2A9D7E10}"/>
            </a:ext>
          </a:extLst>
        </xdr:cNvPr>
        <xdr:cNvSpPr/>
      </xdr:nvSpPr>
      <xdr:spPr>
        <a:xfrm rot="10800000" flipV="1">
          <a:off x="5375124" y="2032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70757</xdr:colOff>
      <xdr:row>1</xdr:row>
      <xdr:rowOff>0</xdr:rowOff>
    </xdr:from>
    <xdr:to>
      <xdr:col>2</xdr:col>
      <xdr:colOff>2553607</xdr:colOff>
      <xdr:row>2</xdr:row>
      <xdr:rowOff>157596</xdr:rowOff>
    </xdr:to>
    <xdr:sp macro="" textlink="">
      <xdr:nvSpPr>
        <xdr:cNvPr id="9" name="Cubo 8">
          <a:hlinkClick xmlns:r="http://schemas.openxmlformats.org/officeDocument/2006/relationships" r:id="rId4"/>
          <a:extLst>
            <a:ext uri="{FF2B5EF4-FFF2-40B4-BE49-F238E27FC236}">
              <a16:creationId xmlns:a16="http://schemas.microsoft.com/office/drawing/2014/main" id="{5B32409A-DB6E-3D46-B0ED-65134808E1EB}"/>
            </a:ext>
          </a:extLst>
        </xdr:cNvPr>
        <xdr:cNvSpPr/>
      </xdr:nvSpPr>
      <xdr:spPr>
        <a:xfrm rot="10800000" flipV="1">
          <a:off x="2822424" y="1905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3</xdr:col>
      <xdr:colOff>145143</xdr:colOff>
      <xdr:row>1</xdr:row>
      <xdr:rowOff>18142</xdr:rowOff>
    </xdr:from>
    <xdr:to>
      <xdr:col>4</xdr:col>
      <xdr:colOff>2289327</xdr:colOff>
      <xdr:row>2</xdr:row>
      <xdr:rowOff>175738</xdr:rowOff>
    </xdr:to>
    <xdr:sp macro="" textlink="">
      <xdr:nvSpPr>
        <xdr:cNvPr id="10" name="Cubo 9">
          <a:hlinkClick xmlns:r="http://schemas.openxmlformats.org/officeDocument/2006/relationships" r:id="rId5"/>
          <a:extLst>
            <a:ext uri="{FF2B5EF4-FFF2-40B4-BE49-F238E27FC236}">
              <a16:creationId xmlns:a16="http://schemas.microsoft.com/office/drawing/2014/main" id="{1121902B-A984-E244-BD22-3B18A20DA3AA}"/>
            </a:ext>
          </a:extLst>
        </xdr:cNvPr>
        <xdr:cNvSpPr/>
      </xdr:nvSpPr>
      <xdr:spPr>
        <a:xfrm rot="10800000" flipV="1">
          <a:off x="7913310" y="2086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2379133</xdr:colOff>
      <xdr:row>1</xdr:row>
      <xdr:rowOff>18143</xdr:rowOff>
    </xdr:from>
    <xdr:to>
      <xdr:col>5</xdr:col>
      <xdr:colOff>2131483</xdr:colOff>
      <xdr:row>2</xdr:row>
      <xdr:rowOff>175739</xdr:rowOff>
    </xdr:to>
    <xdr:sp macro="" textlink="">
      <xdr:nvSpPr>
        <xdr:cNvPr id="11" name="Cubo 10">
          <a:hlinkClick xmlns:r="http://schemas.openxmlformats.org/officeDocument/2006/relationships" r:id="rId6"/>
          <a:extLst>
            <a:ext uri="{FF2B5EF4-FFF2-40B4-BE49-F238E27FC236}">
              <a16:creationId xmlns:a16="http://schemas.microsoft.com/office/drawing/2014/main" id="{58171D03-7535-DB49-81AC-B182BA00688C}"/>
            </a:ext>
          </a:extLst>
        </xdr:cNvPr>
        <xdr:cNvSpPr/>
      </xdr:nvSpPr>
      <xdr:spPr>
        <a:xfrm rot="10800000" flipV="1">
          <a:off x="10485966" y="2086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2AB5847A-3278-4D7F-BB31-995FF4B391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1</xdr:col>
      <xdr:colOff>2482850</xdr:colOff>
      <xdr:row>2</xdr:row>
      <xdr:rowOff>144896</xdr:rowOff>
    </xdr:to>
    <xdr:sp macro="" textlink="">
      <xdr:nvSpPr>
        <xdr:cNvPr id="7" name="Cubo 6">
          <a:hlinkClick xmlns:r="http://schemas.openxmlformats.org/officeDocument/2006/relationships" r:id="rId2"/>
          <a:extLst>
            <a:ext uri="{FF2B5EF4-FFF2-40B4-BE49-F238E27FC236}">
              <a16:creationId xmlns:a16="http://schemas.microsoft.com/office/drawing/2014/main" id="{87CCBB34-F1C5-FB4E-B588-DFE55F127F0F}"/>
            </a:ext>
          </a:extLst>
        </xdr:cNvPr>
        <xdr:cNvSpPr/>
      </xdr:nvSpPr>
      <xdr:spPr>
        <a:xfrm rot="10800000" flipV="1">
          <a:off x="279400" y="2032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2610757</xdr:colOff>
      <xdr:row>1</xdr:row>
      <xdr:rowOff>12700</xdr:rowOff>
    </xdr:from>
    <xdr:to>
      <xdr:col>3</xdr:col>
      <xdr:colOff>39007</xdr:colOff>
      <xdr:row>2</xdr:row>
      <xdr:rowOff>157596</xdr:rowOff>
    </xdr:to>
    <xdr:sp macro="" textlink="">
      <xdr:nvSpPr>
        <xdr:cNvPr id="8" name="Cubo 7">
          <a:hlinkClick xmlns:r="http://schemas.openxmlformats.org/officeDocument/2006/relationships" r:id="rId3"/>
          <a:extLst>
            <a:ext uri="{FF2B5EF4-FFF2-40B4-BE49-F238E27FC236}">
              <a16:creationId xmlns:a16="http://schemas.microsoft.com/office/drawing/2014/main" id="{A3FB25FC-A3AF-7147-89F1-21B7F8DCE36C}"/>
            </a:ext>
          </a:extLst>
        </xdr:cNvPr>
        <xdr:cNvSpPr/>
      </xdr:nvSpPr>
      <xdr:spPr>
        <a:xfrm rot="10800000" flipV="1">
          <a:off x="5379357" y="2159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58057</xdr:colOff>
      <xdr:row>1</xdr:row>
      <xdr:rowOff>0</xdr:rowOff>
    </xdr:from>
    <xdr:to>
      <xdr:col>2</xdr:col>
      <xdr:colOff>2540907</xdr:colOff>
      <xdr:row>2</xdr:row>
      <xdr:rowOff>144896</xdr:rowOff>
    </xdr:to>
    <xdr:sp macro="" textlink="">
      <xdr:nvSpPr>
        <xdr:cNvPr id="9" name="Cubo 8">
          <a:hlinkClick xmlns:r="http://schemas.openxmlformats.org/officeDocument/2006/relationships" r:id="rId4"/>
          <a:extLst>
            <a:ext uri="{FF2B5EF4-FFF2-40B4-BE49-F238E27FC236}">
              <a16:creationId xmlns:a16="http://schemas.microsoft.com/office/drawing/2014/main" id="{50C87205-1DD4-1F4D-A9C7-89CE83D58A96}"/>
            </a:ext>
          </a:extLst>
        </xdr:cNvPr>
        <xdr:cNvSpPr/>
      </xdr:nvSpPr>
      <xdr:spPr>
        <a:xfrm rot="10800000" flipV="1">
          <a:off x="2826657" y="2032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3</xdr:col>
      <xdr:colOff>94343</xdr:colOff>
      <xdr:row>1</xdr:row>
      <xdr:rowOff>18142</xdr:rowOff>
    </xdr:from>
    <xdr:to>
      <xdr:col>4</xdr:col>
      <xdr:colOff>2221593</xdr:colOff>
      <xdr:row>2</xdr:row>
      <xdr:rowOff>163038</xdr:rowOff>
    </xdr:to>
    <xdr:sp macro="" textlink="">
      <xdr:nvSpPr>
        <xdr:cNvPr id="10" name="Cubo 9">
          <a:hlinkClick xmlns:r="http://schemas.openxmlformats.org/officeDocument/2006/relationships" r:id="rId5"/>
          <a:extLst>
            <a:ext uri="{FF2B5EF4-FFF2-40B4-BE49-F238E27FC236}">
              <a16:creationId xmlns:a16="http://schemas.microsoft.com/office/drawing/2014/main" id="{FCDB841A-2F7E-E04A-9D11-B57321597936}"/>
            </a:ext>
          </a:extLst>
        </xdr:cNvPr>
        <xdr:cNvSpPr/>
      </xdr:nvSpPr>
      <xdr:spPr>
        <a:xfrm rot="10800000" flipV="1">
          <a:off x="7917543" y="221342"/>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2311399</xdr:colOff>
      <xdr:row>1</xdr:row>
      <xdr:rowOff>18143</xdr:rowOff>
    </xdr:from>
    <xdr:to>
      <xdr:col>5</xdr:col>
      <xdr:colOff>1949449</xdr:colOff>
      <xdr:row>2</xdr:row>
      <xdr:rowOff>163039</xdr:rowOff>
    </xdr:to>
    <xdr:sp macro="" textlink="">
      <xdr:nvSpPr>
        <xdr:cNvPr id="11" name="Cubo 10">
          <a:hlinkClick xmlns:r="http://schemas.openxmlformats.org/officeDocument/2006/relationships" r:id="rId6"/>
          <a:extLst>
            <a:ext uri="{FF2B5EF4-FFF2-40B4-BE49-F238E27FC236}">
              <a16:creationId xmlns:a16="http://schemas.microsoft.com/office/drawing/2014/main" id="{2CD05971-037C-4149-A4AF-E4EDDB1C2113}"/>
            </a:ext>
          </a:extLst>
        </xdr:cNvPr>
        <xdr:cNvSpPr/>
      </xdr:nvSpPr>
      <xdr:spPr>
        <a:xfrm rot="10800000" flipV="1">
          <a:off x="10490199" y="221343"/>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95251</xdr:colOff>
      <xdr:row>3</xdr:row>
      <xdr:rowOff>159175</xdr:rowOff>
    </xdr:from>
    <xdr:to>
      <xdr:col>2</xdr:col>
      <xdr:colOff>76200</xdr:colOff>
      <xdr:row>6</xdr:row>
      <xdr:rowOff>9526</xdr:rowOff>
    </xdr:to>
    <xdr:pic>
      <xdr:nvPicPr>
        <xdr:cNvPr id="2" name="Imagen 1" descr="BANCOLDEX">
          <a:extLst>
            <a:ext uri="{FF2B5EF4-FFF2-40B4-BE49-F238E27FC236}">
              <a16:creationId xmlns:a16="http://schemas.microsoft.com/office/drawing/2014/main" id="{04CA76B3-D2DF-4CC0-89CD-D319C774E24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42901" y="159175"/>
          <a:ext cx="1704974" cy="39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333374</xdr:colOff>
      <xdr:row>4</xdr:row>
      <xdr:rowOff>25400</xdr:rowOff>
    </xdr:from>
    <xdr:to>
      <xdr:col>13</xdr:col>
      <xdr:colOff>0</xdr:colOff>
      <xdr:row>6</xdr:row>
      <xdr:rowOff>6350</xdr:rowOff>
    </xdr:to>
    <xdr:sp macro="" textlink="">
      <xdr:nvSpPr>
        <xdr:cNvPr id="3" name="Rectángulo 2">
          <a:extLst>
            <a:ext uri="{FF2B5EF4-FFF2-40B4-BE49-F238E27FC236}">
              <a16:creationId xmlns:a16="http://schemas.microsoft.com/office/drawing/2014/main" id="{09DA4E4E-0B9A-4A2D-884A-F2662B15746B}"/>
            </a:ext>
          </a:extLst>
        </xdr:cNvPr>
        <xdr:cNvSpPr/>
      </xdr:nvSpPr>
      <xdr:spPr>
        <a:xfrm>
          <a:off x="2105024" y="206375"/>
          <a:ext cx="7286625" cy="3429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mn-lt"/>
            </a:rPr>
            <a:t>Indice</a:t>
          </a:r>
          <a:r>
            <a:rPr lang="es-CO" sz="1600" baseline="0">
              <a:latin typeface="+mn-lt"/>
            </a:rPr>
            <a:t> de Capacidad EbA</a:t>
          </a:r>
          <a:endParaRPr lang="es-CO" sz="1600">
            <a:latin typeface="+mn-lt"/>
          </a:endParaRPr>
        </a:p>
      </xdr:txBody>
    </xdr:sp>
    <xdr:clientData/>
  </xdr:twoCellAnchor>
  <xdr:twoCellAnchor>
    <xdr:from>
      <xdr:col>1</xdr:col>
      <xdr:colOff>82550</xdr:colOff>
      <xdr:row>6</xdr:row>
      <xdr:rowOff>85725</xdr:rowOff>
    </xdr:from>
    <xdr:to>
      <xdr:col>13</xdr:col>
      <xdr:colOff>0</xdr:colOff>
      <xdr:row>18</xdr:row>
      <xdr:rowOff>19050</xdr:rowOff>
    </xdr:to>
    <xdr:sp macro="" textlink="">
      <xdr:nvSpPr>
        <xdr:cNvPr id="4" name="Rectángulo 3">
          <a:extLst>
            <a:ext uri="{FF2B5EF4-FFF2-40B4-BE49-F238E27FC236}">
              <a16:creationId xmlns:a16="http://schemas.microsoft.com/office/drawing/2014/main" id="{87DEB592-33F8-493F-A24F-924FEF3BCA8E}"/>
            </a:ext>
          </a:extLst>
        </xdr:cNvPr>
        <xdr:cNvSpPr/>
      </xdr:nvSpPr>
      <xdr:spPr>
        <a:xfrm>
          <a:off x="330200" y="638175"/>
          <a:ext cx="9223375" cy="21259800"/>
        </a:xfrm>
        <a:prstGeom prst="rect">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200">
              <a:solidFill>
                <a:sysClr val="windowText" lastClr="000000"/>
              </a:solidFill>
            </a:rPr>
            <a:t>El </a:t>
          </a:r>
          <a:r>
            <a:rPr lang="es-CO" sz="1200" b="1">
              <a:solidFill>
                <a:sysClr val="windowText" lastClr="000000"/>
              </a:solidFill>
            </a:rPr>
            <a:t>índice</a:t>
          </a:r>
          <a:r>
            <a:rPr lang="es-CO" sz="1200" b="1" baseline="0">
              <a:solidFill>
                <a:sysClr val="windowText" lastClr="000000"/>
              </a:solidFill>
            </a:rPr>
            <a:t> de capacidad EbA, </a:t>
          </a:r>
          <a:r>
            <a:rPr lang="es-CO" sz="1200" baseline="0">
              <a:solidFill>
                <a:sysClr val="windowText" lastClr="000000"/>
              </a:solidFill>
            </a:rPr>
            <a:t>le permitirá a la microfinanciera estimar la aptitud y el estado de la unidad productiva de su cliente, para adaptarse al cambio climático a través de un uso sostenible de la infraestructura natural (biodiversidad, ecosistemas y sus servicios) de su predio.</a:t>
          </a:r>
        </a:p>
        <a:p>
          <a:pPr algn="l"/>
          <a:r>
            <a:rPr lang="es-CO" sz="1200" baseline="0">
              <a:solidFill>
                <a:sysClr val="windowText" lastClr="000000"/>
              </a:solidFill>
            </a:rPr>
            <a:t>Esta herramienta reflejaja el nivel de </a:t>
          </a:r>
          <a:r>
            <a:rPr lang="es-CO" sz="1200" b="1" baseline="0">
              <a:solidFill>
                <a:sysClr val="windowText" lastClr="000000"/>
              </a:solidFill>
            </a:rPr>
            <a:t>riesgo individual </a:t>
          </a:r>
          <a:r>
            <a:rPr lang="es-CO" sz="1200" baseline="0">
              <a:solidFill>
                <a:sysClr val="windowText" lastClr="000000"/>
              </a:solidFill>
            </a:rPr>
            <a:t>del cliente y permite tomar medidas o decisiones con base en el riesgo que presenta la unidad productiva.</a:t>
          </a:r>
        </a:p>
        <a:p>
          <a:pPr algn="l"/>
          <a:r>
            <a:rPr lang="es-CO" sz="1200" baseline="0">
              <a:solidFill>
                <a:sysClr val="windowText" lastClr="000000"/>
              </a:solidFill>
            </a:rPr>
            <a:t>Esta herramienta le permite a la microfinanciera </a:t>
          </a:r>
          <a:r>
            <a:rPr lang="es-CO" sz="1200" b="1" baseline="0">
              <a:solidFill>
                <a:sysClr val="windowText" lastClr="000000"/>
              </a:solidFill>
            </a:rPr>
            <a:t>orientar al cliente sobre sus necesidades de adaptación</a:t>
          </a:r>
          <a:r>
            <a:rPr lang="es-CO" sz="1200" baseline="0">
              <a:solidFill>
                <a:sysClr val="windowText" lastClr="000000"/>
              </a:solidFill>
            </a:rPr>
            <a:t> y la potencial disminución del riesgo que conlleva implementar  medidad EbA.</a:t>
          </a:r>
        </a:p>
        <a:p>
          <a:pPr algn="l"/>
          <a:endParaRPr lang="es-CO" sz="1200" baseline="0">
            <a:solidFill>
              <a:sysClr val="windowText" lastClr="000000"/>
            </a:solidFill>
          </a:endParaRPr>
        </a:p>
        <a:p>
          <a:pPr algn="l"/>
          <a:r>
            <a:rPr lang="es-CO" sz="1200" b="1" baseline="0">
              <a:solidFill>
                <a:sysClr val="windowText" lastClr="000000"/>
              </a:solidFill>
            </a:rPr>
            <a:t>Perfil de Riesgo de la Unidad Familiar: </a:t>
          </a:r>
          <a:r>
            <a:rPr lang="es-CO" sz="1200" baseline="0">
              <a:solidFill>
                <a:sysClr val="windowText" lastClr="000000"/>
              </a:solidFill>
            </a:rPr>
            <a:t>El riesgo de la unidad familiar depende del grado de vulnerabilidad que tiene el predio a cambio climático. Esto teniendo en cuenta exposición, sensibilidad de las actividades productivas y su capacidad adaptativa a los efectos de Cambio Climático.</a:t>
          </a:r>
        </a:p>
        <a:p>
          <a:pPr algn="l"/>
          <a:r>
            <a:rPr lang="es-CO" sz="1200" b="1" baseline="0">
              <a:solidFill>
                <a:sysClr val="windowText" lastClr="000000"/>
              </a:solidFill>
            </a:rPr>
            <a:t>Alcance y objetivo del índice de capacidad EbA</a:t>
          </a:r>
          <a:r>
            <a:rPr lang="es-CO" sz="1200" baseline="0">
              <a:solidFill>
                <a:sysClr val="windowText" lastClr="000000"/>
              </a:solidFill>
            </a:rPr>
            <a:t>: La aplicación del índice debe ser llevada a cabo como parte del proceso de crédito MEbA, durante entrevistas al cliente para: i) evaluar el crédito inicial o resolvente; ii) Monitorear el plan de inversión y la mora; iii) complementar las visitas de verificación.</a:t>
          </a:r>
        </a:p>
        <a:p>
          <a:pPr algn="l"/>
          <a:r>
            <a:rPr lang="es-CO" sz="1200" b="1" baseline="0">
              <a:solidFill>
                <a:sysClr val="windowText" lastClr="000000"/>
              </a:solidFill>
            </a:rPr>
            <a:t>Uso del índice</a:t>
          </a:r>
          <a:r>
            <a:rPr lang="es-CO" sz="1200" baseline="0">
              <a:solidFill>
                <a:sysClr val="windowText" lastClr="000000"/>
              </a:solidFill>
            </a:rPr>
            <a:t>: Dentro del proceso crediticio , puede situarse antes del proceso de evaluación, en el marco de evaluación de crédito de la unidad productiva o en el proceso de seguimiento para conocer el proceso del cliente en su capacidad de adaptarse al cambio climático.</a:t>
          </a:r>
          <a:endParaRPr lang="es-CO" sz="1200">
            <a:solidFill>
              <a:sysClr val="windowText" lastClr="000000"/>
            </a:solidFill>
          </a:endParaRPr>
        </a:p>
      </xdr:txBody>
    </xdr:sp>
    <xdr:clientData/>
  </xdr:twoCellAnchor>
  <xdr:twoCellAnchor>
    <xdr:from>
      <xdr:col>4</xdr:col>
      <xdr:colOff>366889</xdr:colOff>
      <xdr:row>1</xdr:row>
      <xdr:rowOff>56444</xdr:rowOff>
    </xdr:from>
    <xdr:to>
      <xdr:col>6</xdr:col>
      <xdr:colOff>690739</xdr:colOff>
      <xdr:row>3</xdr:row>
      <xdr:rowOff>9429</xdr:rowOff>
    </xdr:to>
    <xdr:sp macro="" textlink="">
      <xdr:nvSpPr>
        <xdr:cNvPr id="6" name="Cubo 5">
          <a:hlinkClick xmlns:r="http://schemas.openxmlformats.org/officeDocument/2006/relationships" r:id="rId2"/>
          <a:extLst>
            <a:ext uri="{FF2B5EF4-FFF2-40B4-BE49-F238E27FC236}">
              <a16:creationId xmlns:a16="http://schemas.microsoft.com/office/drawing/2014/main" id="{A7F5A559-FA9B-4C4C-A769-A7E8791AEED8}"/>
            </a:ext>
          </a:extLst>
        </xdr:cNvPr>
        <xdr:cNvSpPr/>
      </xdr:nvSpPr>
      <xdr:spPr>
        <a:xfrm rot="10800000" flipV="1">
          <a:off x="4289778" y="2540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6</xdr:col>
      <xdr:colOff>804333</xdr:colOff>
      <xdr:row>1</xdr:row>
      <xdr:rowOff>56444</xdr:rowOff>
    </xdr:from>
    <xdr:to>
      <xdr:col>8</xdr:col>
      <xdr:colOff>1029405</xdr:colOff>
      <xdr:row>3</xdr:row>
      <xdr:rowOff>9429</xdr:rowOff>
    </xdr:to>
    <xdr:sp macro="" textlink="">
      <xdr:nvSpPr>
        <xdr:cNvPr id="7" name="Cubo 6">
          <a:hlinkClick xmlns:r="http://schemas.openxmlformats.org/officeDocument/2006/relationships" r:id="rId3"/>
          <a:extLst>
            <a:ext uri="{FF2B5EF4-FFF2-40B4-BE49-F238E27FC236}">
              <a16:creationId xmlns:a16="http://schemas.microsoft.com/office/drawing/2014/main" id="{8A9F87D9-E8CD-5546-863D-5C0D22F17952}"/>
            </a:ext>
          </a:extLst>
        </xdr:cNvPr>
        <xdr:cNvSpPr/>
      </xdr:nvSpPr>
      <xdr:spPr>
        <a:xfrm rot="10800000" flipV="1">
          <a:off x="6886222" y="254000"/>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8</xdr:col>
      <xdr:colOff>1140177</xdr:colOff>
      <xdr:row>1</xdr:row>
      <xdr:rowOff>67734</xdr:rowOff>
    </xdr:from>
    <xdr:to>
      <xdr:col>11</xdr:col>
      <xdr:colOff>363361</xdr:colOff>
      <xdr:row>3</xdr:row>
      <xdr:rowOff>20719</xdr:rowOff>
    </xdr:to>
    <xdr:sp macro="" textlink="">
      <xdr:nvSpPr>
        <xdr:cNvPr id="8" name="Cubo 7">
          <a:hlinkClick xmlns:r="http://schemas.openxmlformats.org/officeDocument/2006/relationships" r:id="rId4"/>
          <a:extLst>
            <a:ext uri="{FF2B5EF4-FFF2-40B4-BE49-F238E27FC236}">
              <a16:creationId xmlns:a16="http://schemas.microsoft.com/office/drawing/2014/main" id="{8DC79C06-ED70-994B-B13B-51A40B1DE594}"/>
            </a:ext>
          </a:extLst>
        </xdr:cNvPr>
        <xdr:cNvSpPr/>
      </xdr:nvSpPr>
      <xdr:spPr>
        <a:xfrm rot="10800000" flipV="1">
          <a:off x="9479844" y="265290"/>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11</xdr:col>
      <xdr:colOff>423334</xdr:colOff>
      <xdr:row>1</xdr:row>
      <xdr:rowOff>70555</xdr:rowOff>
    </xdr:from>
    <xdr:to>
      <xdr:col>14</xdr:col>
      <xdr:colOff>196850</xdr:colOff>
      <xdr:row>3</xdr:row>
      <xdr:rowOff>23540</xdr:rowOff>
    </xdr:to>
    <xdr:sp macro="" textlink="">
      <xdr:nvSpPr>
        <xdr:cNvPr id="9" name="Cubo 8">
          <a:hlinkClick xmlns:r="http://schemas.openxmlformats.org/officeDocument/2006/relationships" r:id="rId5"/>
          <a:extLst>
            <a:ext uri="{FF2B5EF4-FFF2-40B4-BE49-F238E27FC236}">
              <a16:creationId xmlns:a16="http://schemas.microsoft.com/office/drawing/2014/main" id="{AEB94713-4722-1E46-97F3-F945C07F23AE}"/>
            </a:ext>
          </a:extLst>
        </xdr:cNvPr>
        <xdr:cNvSpPr/>
      </xdr:nvSpPr>
      <xdr:spPr>
        <a:xfrm rot="10800000" flipV="1">
          <a:off x="12022667" y="268111"/>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253999</xdr:colOff>
      <xdr:row>4</xdr:row>
      <xdr:rowOff>0</xdr:rowOff>
    </xdr:from>
    <xdr:to>
      <xdr:col>2</xdr:col>
      <xdr:colOff>532328</xdr:colOff>
      <xdr:row>6</xdr:row>
      <xdr:rowOff>114300</xdr:rowOff>
    </xdr:to>
    <xdr:pic>
      <xdr:nvPicPr>
        <xdr:cNvPr id="2" name="Imagen 1" descr="BANCOLDEX">
          <a:extLst>
            <a:ext uri="{FF2B5EF4-FFF2-40B4-BE49-F238E27FC236}">
              <a16:creationId xmlns:a16="http://schemas.microsoft.com/office/drawing/2014/main" id="{C862F08B-7667-4D4A-9319-D10185B8585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253999" y="190500"/>
          <a:ext cx="1929329"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558800</xdr:colOff>
      <xdr:row>11</xdr:row>
      <xdr:rowOff>177800</xdr:rowOff>
    </xdr:from>
    <xdr:to>
      <xdr:col>2</xdr:col>
      <xdr:colOff>114300</xdr:colOff>
      <xdr:row>19</xdr:row>
      <xdr:rowOff>165100</xdr:rowOff>
    </xdr:to>
    <xdr:grpSp>
      <xdr:nvGrpSpPr>
        <xdr:cNvPr id="35" name="Grupo 34">
          <a:hlinkClick xmlns:r="http://schemas.openxmlformats.org/officeDocument/2006/relationships" r:id="rId2"/>
          <a:extLst>
            <a:ext uri="{FF2B5EF4-FFF2-40B4-BE49-F238E27FC236}">
              <a16:creationId xmlns:a16="http://schemas.microsoft.com/office/drawing/2014/main" id="{8C04CC43-5B6D-6EF0-FAB2-182C3802B1E5}"/>
            </a:ext>
          </a:extLst>
        </xdr:cNvPr>
        <xdr:cNvGrpSpPr/>
      </xdr:nvGrpSpPr>
      <xdr:grpSpPr>
        <a:xfrm>
          <a:off x="561975" y="2171700"/>
          <a:ext cx="1076325" cy="1428750"/>
          <a:chOff x="711200" y="1600200"/>
          <a:chExt cx="1206500" cy="1511300"/>
        </a:xfrm>
      </xdr:grpSpPr>
      <xdr:grpSp>
        <xdr:nvGrpSpPr>
          <xdr:cNvPr id="33" name="Grupo 32">
            <a:extLst>
              <a:ext uri="{FF2B5EF4-FFF2-40B4-BE49-F238E27FC236}">
                <a16:creationId xmlns:a16="http://schemas.microsoft.com/office/drawing/2014/main" id="{3E8A8D50-EDFC-A49F-2185-A45F28522FEB}"/>
              </a:ext>
            </a:extLst>
          </xdr:cNvPr>
          <xdr:cNvGrpSpPr/>
        </xdr:nvGrpSpPr>
        <xdr:grpSpPr>
          <a:xfrm>
            <a:off x="901700" y="1600200"/>
            <a:ext cx="965200" cy="952500"/>
            <a:chOff x="901700" y="1600200"/>
            <a:chExt cx="965200" cy="952500"/>
          </a:xfrm>
        </xdr:grpSpPr>
        <xdr:sp macro="" textlink="">
          <xdr:nvSpPr>
            <xdr:cNvPr id="3" name="Cubo 2">
              <a:extLst>
                <a:ext uri="{FF2B5EF4-FFF2-40B4-BE49-F238E27FC236}">
                  <a16:creationId xmlns:a16="http://schemas.microsoft.com/office/drawing/2014/main" id="{D42662BF-2F79-B276-4AB7-516A424D05BE}"/>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pic>
          <xdr:nvPicPr>
            <xdr:cNvPr id="32" name="Gráfico 31" descr="Semillas con relleno sólido">
              <a:extLst>
                <a:ext uri="{FF2B5EF4-FFF2-40B4-BE49-F238E27FC236}">
                  <a16:creationId xmlns:a16="http://schemas.microsoft.com/office/drawing/2014/main" id="{C872EB19-205B-77AA-DD3F-8EFBBE8432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27100" y="1765300"/>
              <a:ext cx="770562" cy="770562"/>
            </a:xfrm>
            <a:prstGeom prst="rect">
              <a:avLst/>
            </a:prstGeom>
          </xdr:spPr>
        </xdr:pic>
      </xdr:grpSp>
      <xdr:sp macro="" textlink="">
        <xdr:nvSpPr>
          <xdr:cNvPr id="34" name="CuadroTexto 33">
            <a:extLst>
              <a:ext uri="{FF2B5EF4-FFF2-40B4-BE49-F238E27FC236}">
                <a16:creationId xmlns:a16="http://schemas.microsoft.com/office/drawing/2014/main" id="{32B9FAC7-0D52-D992-AB83-1444E6534780}"/>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ABONO</a:t>
            </a:r>
            <a:r>
              <a:rPr lang="es-ES_tradnl" sz="1100" b="0" u="sng" baseline="0">
                <a:latin typeface="+mj-lt"/>
              </a:rPr>
              <a:t> ORGÁNICO</a:t>
            </a:r>
            <a:endParaRPr lang="es-ES_tradnl" sz="1100" b="0" u="sng">
              <a:latin typeface="+mj-lt"/>
            </a:endParaRPr>
          </a:p>
        </xdr:txBody>
      </xdr:sp>
    </xdr:grpSp>
    <xdr:clientData/>
  </xdr:twoCellAnchor>
  <xdr:twoCellAnchor>
    <xdr:from>
      <xdr:col>2</xdr:col>
      <xdr:colOff>190500</xdr:colOff>
      <xdr:row>11</xdr:row>
      <xdr:rowOff>177800</xdr:rowOff>
    </xdr:from>
    <xdr:to>
      <xdr:col>3</xdr:col>
      <xdr:colOff>571500</xdr:colOff>
      <xdr:row>19</xdr:row>
      <xdr:rowOff>165100</xdr:rowOff>
    </xdr:to>
    <xdr:grpSp>
      <xdr:nvGrpSpPr>
        <xdr:cNvPr id="43" name="Grupo 42">
          <a:hlinkClick xmlns:r="http://schemas.openxmlformats.org/officeDocument/2006/relationships" r:id="rId5"/>
          <a:extLst>
            <a:ext uri="{FF2B5EF4-FFF2-40B4-BE49-F238E27FC236}">
              <a16:creationId xmlns:a16="http://schemas.microsoft.com/office/drawing/2014/main" id="{CAB6804E-39D1-D1F0-DB36-527ABB388873}"/>
            </a:ext>
          </a:extLst>
        </xdr:cNvPr>
        <xdr:cNvGrpSpPr/>
      </xdr:nvGrpSpPr>
      <xdr:grpSpPr>
        <a:xfrm>
          <a:off x="1714500" y="2171700"/>
          <a:ext cx="1143000" cy="1428750"/>
          <a:chOff x="2260600" y="1689100"/>
          <a:chExt cx="1206500" cy="1511300"/>
        </a:xfrm>
      </xdr:grpSpPr>
      <xdr:grpSp>
        <xdr:nvGrpSpPr>
          <xdr:cNvPr id="36" name="Grupo 35">
            <a:extLst>
              <a:ext uri="{FF2B5EF4-FFF2-40B4-BE49-F238E27FC236}">
                <a16:creationId xmlns:a16="http://schemas.microsoft.com/office/drawing/2014/main" id="{63A09556-FE94-3549-9B28-BEE105CB52DF}"/>
              </a:ext>
            </a:extLst>
          </xdr:cNvPr>
          <xdr:cNvGrpSpPr/>
        </xdr:nvGrpSpPr>
        <xdr:grpSpPr>
          <a:xfrm>
            <a:off x="2260600" y="1689100"/>
            <a:ext cx="1206500" cy="1511300"/>
            <a:chOff x="711200" y="1600200"/>
            <a:chExt cx="1206500" cy="1511300"/>
          </a:xfrm>
        </xdr:grpSpPr>
        <xdr:sp macro="" textlink="">
          <xdr:nvSpPr>
            <xdr:cNvPr id="39" name="Cubo 38">
              <a:extLst>
                <a:ext uri="{FF2B5EF4-FFF2-40B4-BE49-F238E27FC236}">
                  <a16:creationId xmlns:a16="http://schemas.microsoft.com/office/drawing/2014/main" id="{223177D3-AF29-155B-35A5-4C5EF611B83E}"/>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38" name="CuadroTexto 37">
              <a:extLst>
                <a:ext uri="{FF2B5EF4-FFF2-40B4-BE49-F238E27FC236}">
                  <a16:creationId xmlns:a16="http://schemas.microsoft.com/office/drawing/2014/main" id="{36D74A6E-CE43-704F-B635-F8D208F958E4}"/>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AGRICULTURA ORGÁNICA</a:t>
              </a:r>
            </a:p>
          </xdr:txBody>
        </xdr:sp>
      </xdr:grpSp>
      <xdr:pic>
        <xdr:nvPicPr>
          <xdr:cNvPr id="42" name="Gráfico 41" descr="Semillas germinando con relleno sólido">
            <a:extLst>
              <a:ext uri="{FF2B5EF4-FFF2-40B4-BE49-F238E27FC236}">
                <a16:creationId xmlns:a16="http://schemas.microsoft.com/office/drawing/2014/main" id="{BBEF42D9-D880-19CA-04BA-B7AF0E871ED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603500" y="1943100"/>
            <a:ext cx="520700" cy="520700"/>
          </a:xfrm>
          <a:prstGeom prst="rect">
            <a:avLst/>
          </a:prstGeom>
        </xdr:spPr>
      </xdr:pic>
    </xdr:grpSp>
    <xdr:clientData/>
  </xdr:twoCellAnchor>
  <xdr:twoCellAnchor>
    <xdr:from>
      <xdr:col>3</xdr:col>
      <xdr:colOff>685800</xdr:colOff>
      <xdr:row>11</xdr:row>
      <xdr:rowOff>177800</xdr:rowOff>
    </xdr:from>
    <xdr:to>
      <xdr:col>5</xdr:col>
      <xdr:colOff>241300</xdr:colOff>
      <xdr:row>19</xdr:row>
      <xdr:rowOff>165100</xdr:rowOff>
    </xdr:to>
    <xdr:grpSp>
      <xdr:nvGrpSpPr>
        <xdr:cNvPr id="54" name="Grupo 53">
          <a:hlinkClick xmlns:r="http://schemas.openxmlformats.org/officeDocument/2006/relationships" r:id="rId8"/>
          <a:extLst>
            <a:ext uri="{FF2B5EF4-FFF2-40B4-BE49-F238E27FC236}">
              <a16:creationId xmlns:a16="http://schemas.microsoft.com/office/drawing/2014/main" id="{15DF028E-99A3-796A-F766-872287F32BC4}"/>
            </a:ext>
          </a:extLst>
        </xdr:cNvPr>
        <xdr:cNvGrpSpPr/>
      </xdr:nvGrpSpPr>
      <xdr:grpSpPr>
        <a:xfrm>
          <a:off x="2971800" y="2171700"/>
          <a:ext cx="1076325" cy="1428750"/>
          <a:chOff x="3441700" y="1676400"/>
          <a:chExt cx="1206500" cy="1511300"/>
        </a:xfrm>
      </xdr:grpSpPr>
      <xdr:grpSp>
        <xdr:nvGrpSpPr>
          <xdr:cNvPr id="45" name="Grupo 44">
            <a:extLst>
              <a:ext uri="{FF2B5EF4-FFF2-40B4-BE49-F238E27FC236}">
                <a16:creationId xmlns:a16="http://schemas.microsoft.com/office/drawing/2014/main" id="{78A9B6F3-FB80-CF1D-6E28-74392BDCBA01}"/>
              </a:ext>
            </a:extLst>
          </xdr:cNvPr>
          <xdr:cNvGrpSpPr/>
        </xdr:nvGrpSpPr>
        <xdr:grpSpPr>
          <a:xfrm>
            <a:off x="3441700" y="1676400"/>
            <a:ext cx="1206500" cy="1511300"/>
            <a:chOff x="711200" y="1600200"/>
            <a:chExt cx="1206500" cy="1511300"/>
          </a:xfrm>
        </xdr:grpSpPr>
        <xdr:sp macro="" textlink="">
          <xdr:nvSpPr>
            <xdr:cNvPr id="47" name="Cubo 46">
              <a:extLst>
                <a:ext uri="{FF2B5EF4-FFF2-40B4-BE49-F238E27FC236}">
                  <a16:creationId xmlns:a16="http://schemas.microsoft.com/office/drawing/2014/main" id="{038EE81D-818D-F7D2-5324-6E0FEFEF439D}"/>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48" name="CuadroTexto 47">
              <a:extLst>
                <a:ext uri="{FF2B5EF4-FFF2-40B4-BE49-F238E27FC236}">
                  <a16:creationId xmlns:a16="http://schemas.microsoft.com/office/drawing/2014/main" id="{6FAC1522-CD48-1E26-4DA8-EC3598A9E865}"/>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APICULTURA</a:t>
              </a:r>
            </a:p>
          </xdr:txBody>
        </xdr:sp>
      </xdr:grpSp>
      <xdr:pic>
        <xdr:nvPicPr>
          <xdr:cNvPr id="50" name="Gráfico 49" descr="Colmena con relleno sólido">
            <a:extLst>
              <a:ext uri="{FF2B5EF4-FFF2-40B4-BE49-F238E27FC236}">
                <a16:creationId xmlns:a16="http://schemas.microsoft.com/office/drawing/2014/main" id="{AC9F3A91-DB62-9D10-B0E2-6DE8F4223FE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95700" y="1892300"/>
            <a:ext cx="698500" cy="698500"/>
          </a:xfrm>
          <a:prstGeom prst="rect">
            <a:avLst/>
          </a:prstGeom>
        </xdr:spPr>
      </xdr:pic>
    </xdr:grpSp>
    <xdr:clientData/>
  </xdr:twoCellAnchor>
  <xdr:twoCellAnchor>
    <xdr:from>
      <xdr:col>6</xdr:col>
      <xdr:colOff>596900</xdr:colOff>
      <xdr:row>11</xdr:row>
      <xdr:rowOff>177800</xdr:rowOff>
    </xdr:from>
    <xdr:to>
      <xdr:col>8</xdr:col>
      <xdr:colOff>152400</xdr:colOff>
      <xdr:row>19</xdr:row>
      <xdr:rowOff>165100</xdr:rowOff>
    </xdr:to>
    <xdr:grpSp>
      <xdr:nvGrpSpPr>
        <xdr:cNvPr id="70" name="Grupo 69">
          <a:hlinkClick xmlns:r="http://schemas.openxmlformats.org/officeDocument/2006/relationships" r:id="rId11"/>
          <a:extLst>
            <a:ext uri="{FF2B5EF4-FFF2-40B4-BE49-F238E27FC236}">
              <a16:creationId xmlns:a16="http://schemas.microsoft.com/office/drawing/2014/main" id="{DDC97E8E-B0C9-EAF3-8340-D1F4AECF3D3A}"/>
            </a:ext>
          </a:extLst>
        </xdr:cNvPr>
        <xdr:cNvGrpSpPr/>
      </xdr:nvGrpSpPr>
      <xdr:grpSpPr>
        <a:xfrm>
          <a:off x="5172075" y="2171700"/>
          <a:ext cx="1076325" cy="1428750"/>
          <a:chOff x="6311900" y="1651000"/>
          <a:chExt cx="1206500" cy="1511300"/>
        </a:xfrm>
      </xdr:grpSpPr>
      <xdr:grpSp>
        <xdr:nvGrpSpPr>
          <xdr:cNvPr id="64" name="Grupo 63">
            <a:extLst>
              <a:ext uri="{FF2B5EF4-FFF2-40B4-BE49-F238E27FC236}">
                <a16:creationId xmlns:a16="http://schemas.microsoft.com/office/drawing/2014/main" id="{263D5301-BE39-4165-FC07-35C01D615E61}"/>
              </a:ext>
            </a:extLst>
          </xdr:cNvPr>
          <xdr:cNvGrpSpPr/>
        </xdr:nvGrpSpPr>
        <xdr:grpSpPr>
          <a:xfrm>
            <a:off x="6311900" y="1651000"/>
            <a:ext cx="1206500" cy="1511300"/>
            <a:chOff x="711200" y="1600200"/>
            <a:chExt cx="1206500" cy="1511300"/>
          </a:xfrm>
        </xdr:grpSpPr>
        <xdr:sp macro="" textlink="">
          <xdr:nvSpPr>
            <xdr:cNvPr id="66" name="Cubo 65">
              <a:extLst>
                <a:ext uri="{FF2B5EF4-FFF2-40B4-BE49-F238E27FC236}">
                  <a16:creationId xmlns:a16="http://schemas.microsoft.com/office/drawing/2014/main" id="{6F65A218-AC31-A961-C00F-3E2DA0F14EA0}"/>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67" name="CuadroTexto 66">
              <a:extLst>
                <a:ext uri="{FF2B5EF4-FFF2-40B4-BE49-F238E27FC236}">
                  <a16:creationId xmlns:a16="http://schemas.microsoft.com/office/drawing/2014/main" id="{6E58D8C2-F162-4157-2C89-813EAD505720}"/>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BARRERA ROMPEVIENTOS</a:t>
              </a:r>
            </a:p>
          </xdr:txBody>
        </xdr:sp>
      </xdr:grpSp>
      <xdr:pic>
        <xdr:nvPicPr>
          <xdr:cNvPr id="69" name="Gráfico 68" descr="Escena de bosque con relleno sólido">
            <a:extLst>
              <a:ext uri="{FF2B5EF4-FFF2-40B4-BE49-F238E27FC236}">
                <a16:creationId xmlns:a16="http://schemas.microsoft.com/office/drawing/2014/main" id="{0732B859-C77E-8564-D64A-81BE921C962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642100" y="1892300"/>
            <a:ext cx="584200" cy="584200"/>
          </a:xfrm>
          <a:prstGeom prst="rect">
            <a:avLst/>
          </a:prstGeom>
        </xdr:spPr>
      </xdr:pic>
    </xdr:grpSp>
    <xdr:clientData/>
  </xdr:twoCellAnchor>
  <xdr:twoCellAnchor>
    <xdr:from>
      <xdr:col>8</xdr:col>
      <xdr:colOff>139700</xdr:colOff>
      <xdr:row>11</xdr:row>
      <xdr:rowOff>177800</xdr:rowOff>
    </xdr:from>
    <xdr:to>
      <xdr:col>9</xdr:col>
      <xdr:colOff>520700</xdr:colOff>
      <xdr:row>19</xdr:row>
      <xdr:rowOff>165100</xdr:rowOff>
    </xdr:to>
    <xdr:grpSp>
      <xdr:nvGrpSpPr>
        <xdr:cNvPr id="80" name="Grupo 79">
          <a:hlinkClick xmlns:r="http://schemas.openxmlformats.org/officeDocument/2006/relationships" r:id="rId14"/>
          <a:extLst>
            <a:ext uri="{FF2B5EF4-FFF2-40B4-BE49-F238E27FC236}">
              <a16:creationId xmlns:a16="http://schemas.microsoft.com/office/drawing/2014/main" id="{19CBC9E0-6659-8EB7-5B0E-F0F0B974DDB0}"/>
            </a:ext>
          </a:extLst>
        </xdr:cNvPr>
        <xdr:cNvGrpSpPr/>
      </xdr:nvGrpSpPr>
      <xdr:grpSpPr>
        <a:xfrm>
          <a:off x="6238875" y="2171700"/>
          <a:ext cx="1143000" cy="1428750"/>
          <a:chOff x="7747000" y="1638300"/>
          <a:chExt cx="1206500" cy="1511300"/>
        </a:xfrm>
      </xdr:grpSpPr>
      <xdr:grpSp>
        <xdr:nvGrpSpPr>
          <xdr:cNvPr id="72" name="Grupo 71">
            <a:extLst>
              <a:ext uri="{FF2B5EF4-FFF2-40B4-BE49-F238E27FC236}">
                <a16:creationId xmlns:a16="http://schemas.microsoft.com/office/drawing/2014/main" id="{1D58CD34-C3EA-1AAD-88E8-F7CE977D0C18}"/>
              </a:ext>
            </a:extLst>
          </xdr:cNvPr>
          <xdr:cNvGrpSpPr/>
        </xdr:nvGrpSpPr>
        <xdr:grpSpPr>
          <a:xfrm>
            <a:off x="7747000" y="1638300"/>
            <a:ext cx="1206500" cy="1511300"/>
            <a:chOff x="711200" y="1600200"/>
            <a:chExt cx="1206500" cy="1511300"/>
          </a:xfrm>
        </xdr:grpSpPr>
        <xdr:sp macro="" textlink="">
          <xdr:nvSpPr>
            <xdr:cNvPr id="74" name="Cubo 73">
              <a:extLst>
                <a:ext uri="{FF2B5EF4-FFF2-40B4-BE49-F238E27FC236}">
                  <a16:creationId xmlns:a16="http://schemas.microsoft.com/office/drawing/2014/main" id="{28A6FC51-D301-64BA-0797-E01BA8F7B1A7}"/>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75" name="CuadroTexto 74">
              <a:extLst>
                <a:ext uri="{FF2B5EF4-FFF2-40B4-BE49-F238E27FC236}">
                  <a16:creationId xmlns:a16="http://schemas.microsoft.com/office/drawing/2014/main" id="{8A3BC5A1-24C1-6CE4-68E5-B85AFBC11FFB}"/>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BIODIGESTOR</a:t>
              </a:r>
            </a:p>
          </xdr:txBody>
        </xdr:sp>
      </xdr:grpSp>
      <xdr:pic>
        <xdr:nvPicPr>
          <xdr:cNvPr id="77" name="Gráfico 76" descr="Barril de petróleo con relleno sólido">
            <a:extLst>
              <a:ext uri="{FF2B5EF4-FFF2-40B4-BE49-F238E27FC236}">
                <a16:creationId xmlns:a16="http://schemas.microsoft.com/office/drawing/2014/main" id="{B0DCEA56-F738-72B6-FF7F-C5CEB71C873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975600" y="1892300"/>
            <a:ext cx="622300" cy="622300"/>
          </a:xfrm>
          <a:prstGeom prst="rect">
            <a:avLst/>
          </a:prstGeom>
        </xdr:spPr>
      </xdr:pic>
      <xdr:pic>
        <xdr:nvPicPr>
          <xdr:cNvPr id="79" name="Gráfico 78" descr="Hoja con relleno sólido">
            <a:extLst>
              <a:ext uri="{FF2B5EF4-FFF2-40B4-BE49-F238E27FC236}">
                <a16:creationId xmlns:a16="http://schemas.microsoft.com/office/drawing/2014/main" id="{F5C96B5F-A3CF-3329-4DA4-6836DDB58F5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8356600" y="1917700"/>
            <a:ext cx="406400" cy="406400"/>
          </a:xfrm>
          <a:prstGeom prst="rect">
            <a:avLst/>
          </a:prstGeom>
        </xdr:spPr>
      </xdr:pic>
    </xdr:grpSp>
    <xdr:clientData/>
  </xdr:twoCellAnchor>
  <xdr:twoCellAnchor>
    <xdr:from>
      <xdr:col>9</xdr:col>
      <xdr:colOff>558800</xdr:colOff>
      <xdr:row>11</xdr:row>
      <xdr:rowOff>177800</xdr:rowOff>
    </xdr:from>
    <xdr:to>
      <xdr:col>11</xdr:col>
      <xdr:colOff>114300</xdr:colOff>
      <xdr:row>19</xdr:row>
      <xdr:rowOff>165100</xdr:rowOff>
    </xdr:to>
    <xdr:grpSp>
      <xdr:nvGrpSpPr>
        <xdr:cNvPr id="89" name="Grupo 88">
          <a:hlinkClick xmlns:r="http://schemas.openxmlformats.org/officeDocument/2006/relationships" r:id="rId19"/>
          <a:extLst>
            <a:ext uri="{FF2B5EF4-FFF2-40B4-BE49-F238E27FC236}">
              <a16:creationId xmlns:a16="http://schemas.microsoft.com/office/drawing/2014/main" id="{FDD6E8D9-493D-00AA-0858-BAC9013DE71B}"/>
            </a:ext>
          </a:extLst>
        </xdr:cNvPr>
        <xdr:cNvGrpSpPr/>
      </xdr:nvGrpSpPr>
      <xdr:grpSpPr>
        <a:xfrm>
          <a:off x="7419975" y="2171700"/>
          <a:ext cx="1076325" cy="1428750"/>
          <a:chOff x="9156700" y="1612900"/>
          <a:chExt cx="1206500" cy="1511300"/>
        </a:xfrm>
      </xdr:grpSpPr>
      <xdr:grpSp>
        <xdr:nvGrpSpPr>
          <xdr:cNvPr id="82" name="Grupo 81">
            <a:extLst>
              <a:ext uri="{FF2B5EF4-FFF2-40B4-BE49-F238E27FC236}">
                <a16:creationId xmlns:a16="http://schemas.microsoft.com/office/drawing/2014/main" id="{F4AB6D8B-F9A8-C127-C3AC-F8E99B5D09E0}"/>
              </a:ext>
            </a:extLst>
          </xdr:cNvPr>
          <xdr:cNvGrpSpPr/>
        </xdr:nvGrpSpPr>
        <xdr:grpSpPr>
          <a:xfrm>
            <a:off x="9156700" y="1612900"/>
            <a:ext cx="1206500" cy="1511300"/>
            <a:chOff x="711200" y="1600200"/>
            <a:chExt cx="1206500" cy="1511300"/>
          </a:xfrm>
        </xdr:grpSpPr>
        <xdr:sp macro="" textlink="">
          <xdr:nvSpPr>
            <xdr:cNvPr id="85" name="Cubo 84">
              <a:extLst>
                <a:ext uri="{FF2B5EF4-FFF2-40B4-BE49-F238E27FC236}">
                  <a16:creationId xmlns:a16="http://schemas.microsoft.com/office/drawing/2014/main" id="{DF1A9597-E400-DD2B-2B58-C11F05A53EAB}"/>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86" name="CuadroTexto 85">
              <a:extLst>
                <a:ext uri="{FF2B5EF4-FFF2-40B4-BE49-F238E27FC236}">
                  <a16:creationId xmlns:a16="http://schemas.microsoft.com/office/drawing/2014/main" id="{396BDC48-51D8-9AEC-E2C7-1CA0798B865C}"/>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DESHIDRATADOR</a:t>
              </a:r>
              <a:r>
                <a:rPr lang="es-ES_tradnl" sz="1100" b="0" u="sng" baseline="0">
                  <a:latin typeface="+mj-lt"/>
                </a:rPr>
                <a:t> SOLAR</a:t>
              </a:r>
              <a:endParaRPr lang="es-ES_tradnl" sz="1100" b="0" u="sng">
                <a:latin typeface="+mj-lt"/>
              </a:endParaRPr>
            </a:p>
          </xdr:txBody>
        </xdr:sp>
      </xdr:grpSp>
      <xdr:pic>
        <xdr:nvPicPr>
          <xdr:cNvPr id="88" name="Gráfico 87" descr="Tenue (sol medio) con relleno sólido">
            <a:extLst>
              <a:ext uri="{FF2B5EF4-FFF2-40B4-BE49-F238E27FC236}">
                <a16:creationId xmlns:a16="http://schemas.microsoft.com/office/drawing/2014/main" id="{909A8B52-445B-24DA-219B-15AD5742EE4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9410700" y="1790700"/>
            <a:ext cx="723900" cy="723900"/>
          </a:xfrm>
          <a:prstGeom prst="rect">
            <a:avLst/>
          </a:prstGeom>
        </xdr:spPr>
      </xdr:pic>
    </xdr:grpSp>
    <xdr:clientData/>
  </xdr:twoCellAnchor>
  <xdr:twoCellAnchor>
    <xdr:from>
      <xdr:col>11</xdr:col>
      <xdr:colOff>165100</xdr:colOff>
      <xdr:row>11</xdr:row>
      <xdr:rowOff>177800</xdr:rowOff>
    </xdr:from>
    <xdr:to>
      <xdr:col>12</xdr:col>
      <xdr:colOff>546100</xdr:colOff>
      <xdr:row>19</xdr:row>
      <xdr:rowOff>165100</xdr:rowOff>
    </xdr:to>
    <xdr:grpSp>
      <xdr:nvGrpSpPr>
        <xdr:cNvPr id="97" name="Grupo 96">
          <a:hlinkClick xmlns:r="http://schemas.openxmlformats.org/officeDocument/2006/relationships" r:id="rId22"/>
          <a:extLst>
            <a:ext uri="{FF2B5EF4-FFF2-40B4-BE49-F238E27FC236}">
              <a16:creationId xmlns:a16="http://schemas.microsoft.com/office/drawing/2014/main" id="{892EBCDB-A629-E47E-A2FA-17E5BB497BFB}"/>
            </a:ext>
          </a:extLst>
        </xdr:cNvPr>
        <xdr:cNvGrpSpPr/>
      </xdr:nvGrpSpPr>
      <xdr:grpSpPr>
        <a:xfrm>
          <a:off x="8543925" y="2171700"/>
          <a:ext cx="1143000" cy="1428750"/>
          <a:chOff x="9245600" y="1587500"/>
          <a:chExt cx="1206500" cy="1511300"/>
        </a:xfrm>
      </xdr:grpSpPr>
      <xdr:grpSp>
        <xdr:nvGrpSpPr>
          <xdr:cNvPr id="91" name="Grupo 90">
            <a:extLst>
              <a:ext uri="{FF2B5EF4-FFF2-40B4-BE49-F238E27FC236}">
                <a16:creationId xmlns:a16="http://schemas.microsoft.com/office/drawing/2014/main" id="{CDEA4A55-823E-1512-25B3-3B035F5FF95A}"/>
              </a:ext>
            </a:extLst>
          </xdr:cNvPr>
          <xdr:cNvGrpSpPr/>
        </xdr:nvGrpSpPr>
        <xdr:grpSpPr>
          <a:xfrm>
            <a:off x="9245600" y="1587500"/>
            <a:ext cx="1206500" cy="1511300"/>
            <a:chOff x="711200" y="1600200"/>
            <a:chExt cx="1206500" cy="1511300"/>
          </a:xfrm>
        </xdr:grpSpPr>
        <xdr:sp macro="" textlink="">
          <xdr:nvSpPr>
            <xdr:cNvPr id="93" name="Cubo 92">
              <a:extLst>
                <a:ext uri="{FF2B5EF4-FFF2-40B4-BE49-F238E27FC236}">
                  <a16:creationId xmlns:a16="http://schemas.microsoft.com/office/drawing/2014/main" id="{83636F54-F1E4-C29C-8EB5-1C7B41079C5E}"/>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94" name="CuadroTexto 93">
              <a:extLst>
                <a:ext uri="{FF2B5EF4-FFF2-40B4-BE49-F238E27FC236}">
                  <a16:creationId xmlns:a16="http://schemas.microsoft.com/office/drawing/2014/main" id="{25A885B8-1B45-027D-5443-6DEC888D659A}"/>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DIVERSIFICACIÓN DE</a:t>
              </a:r>
              <a:r>
                <a:rPr lang="es-ES_tradnl" sz="1100" b="0" u="sng" baseline="0">
                  <a:latin typeface="+mj-lt"/>
                </a:rPr>
                <a:t> CULTIVOS</a:t>
              </a:r>
              <a:endParaRPr lang="es-ES_tradnl" sz="1100" b="0" u="sng">
                <a:latin typeface="+mj-lt"/>
              </a:endParaRPr>
            </a:p>
          </xdr:txBody>
        </xdr:sp>
      </xdr:grpSp>
      <xdr:pic>
        <xdr:nvPicPr>
          <xdr:cNvPr id="96" name="Gráfico 95" descr="Cultivos con relleno sólido">
            <a:extLst>
              <a:ext uri="{FF2B5EF4-FFF2-40B4-BE49-F238E27FC236}">
                <a16:creationId xmlns:a16="http://schemas.microsoft.com/office/drawing/2014/main" id="{E39CACE9-FAB3-B12E-186A-B2E92328FF1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9588500" y="1828800"/>
            <a:ext cx="584200" cy="584200"/>
          </a:xfrm>
          <a:prstGeom prst="rect">
            <a:avLst/>
          </a:prstGeom>
        </xdr:spPr>
      </xdr:pic>
    </xdr:grpSp>
    <xdr:clientData/>
  </xdr:twoCellAnchor>
  <xdr:twoCellAnchor>
    <xdr:from>
      <xdr:col>0</xdr:col>
      <xdr:colOff>546100</xdr:colOff>
      <xdr:row>21</xdr:row>
      <xdr:rowOff>44450</xdr:rowOff>
    </xdr:from>
    <xdr:to>
      <xdr:col>2</xdr:col>
      <xdr:colOff>101600</xdr:colOff>
      <xdr:row>29</xdr:row>
      <xdr:rowOff>31750</xdr:rowOff>
    </xdr:to>
    <xdr:grpSp>
      <xdr:nvGrpSpPr>
        <xdr:cNvPr id="105" name="Grupo 104">
          <a:hlinkClick xmlns:r="http://schemas.openxmlformats.org/officeDocument/2006/relationships" r:id="rId25"/>
          <a:extLst>
            <a:ext uri="{FF2B5EF4-FFF2-40B4-BE49-F238E27FC236}">
              <a16:creationId xmlns:a16="http://schemas.microsoft.com/office/drawing/2014/main" id="{CF9B0327-028B-F1AA-5A81-E6BCF7A255F0}"/>
            </a:ext>
          </a:extLst>
        </xdr:cNvPr>
        <xdr:cNvGrpSpPr/>
      </xdr:nvGrpSpPr>
      <xdr:grpSpPr>
        <a:xfrm>
          <a:off x="542925" y="3848100"/>
          <a:ext cx="1085850" cy="1428750"/>
          <a:chOff x="546100" y="3327400"/>
          <a:chExt cx="1206500" cy="1511300"/>
        </a:xfrm>
      </xdr:grpSpPr>
      <xdr:grpSp>
        <xdr:nvGrpSpPr>
          <xdr:cNvPr id="99" name="Grupo 98">
            <a:extLst>
              <a:ext uri="{FF2B5EF4-FFF2-40B4-BE49-F238E27FC236}">
                <a16:creationId xmlns:a16="http://schemas.microsoft.com/office/drawing/2014/main" id="{2D5DEFAD-388F-52E2-53AA-1B35DF4DFC90}"/>
              </a:ext>
            </a:extLst>
          </xdr:cNvPr>
          <xdr:cNvGrpSpPr/>
        </xdr:nvGrpSpPr>
        <xdr:grpSpPr>
          <a:xfrm>
            <a:off x="546100" y="3327400"/>
            <a:ext cx="1206500" cy="1511300"/>
            <a:chOff x="711200" y="1600200"/>
            <a:chExt cx="1206500" cy="1511300"/>
          </a:xfrm>
        </xdr:grpSpPr>
        <xdr:sp macro="" textlink="">
          <xdr:nvSpPr>
            <xdr:cNvPr id="101" name="Cubo 100">
              <a:extLst>
                <a:ext uri="{FF2B5EF4-FFF2-40B4-BE49-F238E27FC236}">
                  <a16:creationId xmlns:a16="http://schemas.microsoft.com/office/drawing/2014/main" id="{15D532CF-4D25-EE6C-A90D-6D3CCAACC054}"/>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02" name="CuadroTexto 101">
              <a:extLst>
                <a:ext uri="{FF2B5EF4-FFF2-40B4-BE49-F238E27FC236}">
                  <a16:creationId xmlns:a16="http://schemas.microsoft.com/office/drawing/2014/main" id="{44E9DCD9-750F-8013-F502-14748AC400BC}"/>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ECOTURISMO</a:t>
              </a:r>
            </a:p>
          </xdr:txBody>
        </xdr:sp>
      </xdr:grpSp>
      <xdr:pic>
        <xdr:nvPicPr>
          <xdr:cNvPr id="104" name="Gráfico 103" descr="Senderismo con relleno sólido">
            <a:extLst>
              <a:ext uri="{FF2B5EF4-FFF2-40B4-BE49-F238E27FC236}">
                <a16:creationId xmlns:a16="http://schemas.microsoft.com/office/drawing/2014/main" id="{CBDED58F-6651-4F46-4ECD-B447E0FA8214}"/>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838200" y="3568700"/>
            <a:ext cx="596900" cy="596900"/>
          </a:xfrm>
          <a:prstGeom prst="rect">
            <a:avLst/>
          </a:prstGeom>
        </xdr:spPr>
      </xdr:pic>
    </xdr:grpSp>
    <xdr:clientData/>
  </xdr:twoCellAnchor>
  <xdr:twoCellAnchor>
    <xdr:from>
      <xdr:col>2</xdr:col>
      <xdr:colOff>139700</xdr:colOff>
      <xdr:row>21</xdr:row>
      <xdr:rowOff>44450</xdr:rowOff>
    </xdr:from>
    <xdr:to>
      <xdr:col>3</xdr:col>
      <xdr:colOff>520700</xdr:colOff>
      <xdr:row>29</xdr:row>
      <xdr:rowOff>31750</xdr:rowOff>
    </xdr:to>
    <xdr:grpSp>
      <xdr:nvGrpSpPr>
        <xdr:cNvPr id="115" name="Grupo 114">
          <a:hlinkClick xmlns:r="http://schemas.openxmlformats.org/officeDocument/2006/relationships" r:id="rId28"/>
          <a:extLst>
            <a:ext uri="{FF2B5EF4-FFF2-40B4-BE49-F238E27FC236}">
              <a16:creationId xmlns:a16="http://schemas.microsoft.com/office/drawing/2014/main" id="{1AADF463-944E-72DA-B29C-E7D869CF562A}"/>
            </a:ext>
          </a:extLst>
        </xdr:cNvPr>
        <xdr:cNvGrpSpPr/>
      </xdr:nvGrpSpPr>
      <xdr:grpSpPr>
        <a:xfrm>
          <a:off x="1666875" y="3848100"/>
          <a:ext cx="1143000" cy="1428750"/>
          <a:chOff x="1790700" y="3327400"/>
          <a:chExt cx="1206500" cy="1511300"/>
        </a:xfrm>
      </xdr:grpSpPr>
      <xdr:grpSp>
        <xdr:nvGrpSpPr>
          <xdr:cNvPr id="107" name="Grupo 106">
            <a:extLst>
              <a:ext uri="{FF2B5EF4-FFF2-40B4-BE49-F238E27FC236}">
                <a16:creationId xmlns:a16="http://schemas.microsoft.com/office/drawing/2014/main" id="{92275008-643A-C6D6-E923-E17FF7A80DDF}"/>
              </a:ext>
            </a:extLst>
          </xdr:cNvPr>
          <xdr:cNvGrpSpPr/>
        </xdr:nvGrpSpPr>
        <xdr:grpSpPr>
          <a:xfrm>
            <a:off x="1790700" y="3327400"/>
            <a:ext cx="1206500" cy="1511300"/>
            <a:chOff x="711200" y="1600200"/>
            <a:chExt cx="1206500" cy="1511300"/>
          </a:xfrm>
        </xdr:grpSpPr>
        <xdr:sp macro="" textlink="">
          <xdr:nvSpPr>
            <xdr:cNvPr id="109" name="Cubo 108">
              <a:extLst>
                <a:ext uri="{FF2B5EF4-FFF2-40B4-BE49-F238E27FC236}">
                  <a16:creationId xmlns:a16="http://schemas.microsoft.com/office/drawing/2014/main" id="{407AE336-449A-26E5-DAA5-D10D7DC35F81}"/>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10" name="CuadroTexto 109">
              <a:extLst>
                <a:ext uri="{FF2B5EF4-FFF2-40B4-BE49-F238E27FC236}">
                  <a16:creationId xmlns:a16="http://schemas.microsoft.com/office/drawing/2014/main" id="{08999B0E-3514-4AA6-FFF1-8CCB21EDC172}"/>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ESTUFAS EFICIENTES</a:t>
              </a:r>
            </a:p>
          </xdr:txBody>
        </xdr:sp>
      </xdr:grpSp>
      <xdr:pic>
        <xdr:nvPicPr>
          <xdr:cNvPr id="113" name="Gráfico 112" descr="Fuego con relleno sólido">
            <a:extLst>
              <a:ext uri="{FF2B5EF4-FFF2-40B4-BE49-F238E27FC236}">
                <a16:creationId xmlns:a16="http://schemas.microsoft.com/office/drawing/2014/main" id="{4B3B845F-B030-1A31-9FAE-D3E33A3700DA}"/>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2044700" y="3517900"/>
            <a:ext cx="596900" cy="596900"/>
          </a:xfrm>
          <a:prstGeom prst="rect">
            <a:avLst/>
          </a:prstGeom>
        </xdr:spPr>
      </xdr:pic>
    </xdr:grpSp>
    <xdr:clientData/>
  </xdr:twoCellAnchor>
  <xdr:twoCellAnchor>
    <xdr:from>
      <xdr:col>3</xdr:col>
      <xdr:colOff>0</xdr:colOff>
      <xdr:row>24</xdr:row>
      <xdr:rowOff>76200</xdr:rowOff>
    </xdr:from>
    <xdr:to>
      <xdr:col>3</xdr:col>
      <xdr:colOff>304800</xdr:colOff>
      <xdr:row>26</xdr:row>
      <xdr:rowOff>0</xdr:rowOff>
    </xdr:to>
    <xdr:pic>
      <xdr:nvPicPr>
        <xdr:cNvPr id="114" name="Gráfico 113" descr="Hoja con relleno sólido">
          <a:extLst>
            <a:ext uri="{FF2B5EF4-FFF2-40B4-BE49-F238E27FC236}">
              <a16:creationId xmlns:a16="http://schemas.microsoft.com/office/drawing/2014/main" id="{FB0FAC04-BDA7-BD47-B9BE-C970D4021D4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76500" y="3886200"/>
          <a:ext cx="304800" cy="304800"/>
        </a:xfrm>
        <a:prstGeom prst="rect">
          <a:avLst/>
        </a:prstGeom>
      </xdr:spPr>
    </xdr:pic>
    <xdr:clientData/>
  </xdr:twoCellAnchor>
  <xdr:twoCellAnchor>
    <xdr:from>
      <xdr:col>3</xdr:col>
      <xdr:colOff>571500</xdr:colOff>
      <xdr:row>21</xdr:row>
      <xdr:rowOff>44450</xdr:rowOff>
    </xdr:from>
    <xdr:to>
      <xdr:col>5</xdr:col>
      <xdr:colOff>127000</xdr:colOff>
      <xdr:row>29</xdr:row>
      <xdr:rowOff>31750</xdr:rowOff>
    </xdr:to>
    <xdr:grpSp>
      <xdr:nvGrpSpPr>
        <xdr:cNvPr id="126" name="Grupo 125">
          <a:hlinkClick xmlns:r="http://schemas.openxmlformats.org/officeDocument/2006/relationships" r:id="rId31"/>
          <a:extLst>
            <a:ext uri="{FF2B5EF4-FFF2-40B4-BE49-F238E27FC236}">
              <a16:creationId xmlns:a16="http://schemas.microsoft.com/office/drawing/2014/main" id="{F5862764-B414-51ED-6194-E01D4FE5A576}"/>
            </a:ext>
          </a:extLst>
        </xdr:cNvPr>
        <xdr:cNvGrpSpPr/>
      </xdr:nvGrpSpPr>
      <xdr:grpSpPr>
        <a:xfrm>
          <a:off x="2857500" y="3848100"/>
          <a:ext cx="1076325" cy="1428750"/>
          <a:chOff x="3086100" y="3302000"/>
          <a:chExt cx="1206500" cy="1511300"/>
        </a:xfrm>
      </xdr:grpSpPr>
      <xdr:grpSp>
        <xdr:nvGrpSpPr>
          <xdr:cNvPr id="117" name="Grupo 116">
            <a:extLst>
              <a:ext uri="{FF2B5EF4-FFF2-40B4-BE49-F238E27FC236}">
                <a16:creationId xmlns:a16="http://schemas.microsoft.com/office/drawing/2014/main" id="{7A6C9319-192A-0CB3-D34A-4F93C009708B}"/>
              </a:ext>
            </a:extLst>
          </xdr:cNvPr>
          <xdr:cNvGrpSpPr/>
        </xdr:nvGrpSpPr>
        <xdr:grpSpPr>
          <a:xfrm>
            <a:off x="3086100" y="3302000"/>
            <a:ext cx="1206500" cy="1511300"/>
            <a:chOff x="711200" y="1600200"/>
            <a:chExt cx="1206500" cy="1511300"/>
          </a:xfrm>
        </xdr:grpSpPr>
        <xdr:sp macro="" textlink="">
          <xdr:nvSpPr>
            <xdr:cNvPr id="119" name="Cubo 118">
              <a:extLst>
                <a:ext uri="{FF2B5EF4-FFF2-40B4-BE49-F238E27FC236}">
                  <a16:creationId xmlns:a16="http://schemas.microsoft.com/office/drawing/2014/main" id="{F7B96A2F-41A5-DD9B-B9E2-090757210A82}"/>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20" name="CuadroTexto 119">
              <a:extLst>
                <a:ext uri="{FF2B5EF4-FFF2-40B4-BE49-F238E27FC236}">
                  <a16:creationId xmlns:a16="http://schemas.microsoft.com/office/drawing/2014/main" id="{07FF4033-A78E-DEDA-3483-2F95D5C89D60}"/>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HIDROPONÍA SOLAR</a:t>
              </a:r>
            </a:p>
          </xdr:txBody>
        </xdr:sp>
      </xdr:grpSp>
      <xdr:pic>
        <xdr:nvPicPr>
          <xdr:cNvPr id="121" name="Gráfico 120" descr="Tenue (sol medio) con relleno sólido">
            <a:extLst>
              <a:ext uri="{FF2B5EF4-FFF2-40B4-BE49-F238E27FC236}">
                <a16:creationId xmlns:a16="http://schemas.microsoft.com/office/drawing/2014/main" id="{14038E7D-A2E9-E54A-B968-4FD993EEEFB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3429000" y="3403600"/>
            <a:ext cx="558800" cy="558800"/>
          </a:xfrm>
          <a:prstGeom prst="rect">
            <a:avLst/>
          </a:prstGeom>
        </xdr:spPr>
      </xdr:pic>
      <xdr:pic>
        <xdr:nvPicPr>
          <xdr:cNvPr id="123" name="Gráfico 122" descr="Agua con relleno sólido">
            <a:extLst>
              <a:ext uri="{FF2B5EF4-FFF2-40B4-BE49-F238E27FC236}">
                <a16:creationId xmlns:a16="http://schemas.microsoft.com/office/drawing/2014/main" id="{078A14A4-1639-1BC0-86D4-637917678566}"/>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 uri="{96DAC541-7B7A-43D3-8B79-37D633B846F1}">
                <asvg:svgBlip xmlns:asvg="http://schemas.microsoft.com/office/drawing/2016/SVG/main" r:embed="rId33"/>
              </a:ext>
            </a:extLst>
          </a:blip>
          <a:stretch>
            <a:fillRect/>
          </a:stretch>
        </xdr:blipFill>
        <xdr:spPr>
          <a:xfrm>
            <a:off x="3606800" y="3810000"/>
            <a:ext cx="406400" cy="406400"/>
          </a:xfrm>
          <a:prstGeom prst="rect">
            <a:avLst/>
          </a:prstGeom>
        </xdr:spPr>
      </xdr:pic>
    </xdr:grpSp>
    <xdr:clientData/>
  </xdr:twoCellAnchor>
  <xdr:twoCellAnchor>
    <xdr:from>
      <xdr:col>5</xdr:col>
      <xdr:colOff>127000</xdr:colOff>
      <xdr:row>21</xdr:row>
      <xdr:rowOff>44450</xdr:rowOff>
    </xdr:from>
    <xdr:to>
      <xdr:col>6</xdr:col>
      <xdr:colOff>508000</xdr:colOff>
      <xdr:row>29</xdr:row>
      <xdr:rowOff>31750</xdr:rowOff>
    </xdr:to>
    <xdr:grpSp>
      <xdr:nvGrpSpPr>
        <xdr:cNvPr id="146" name="Grupo 145">
          <a:hlinkClick xmlns:r="http://schemas.openxmlformats.org/officeDocument/2006/relationships" r:id="rId34"/>
          <a:extLst>
            <a:ext uri="{FF2B5EF4-FFF2-40B4-BE49-F238E27FC236}">
              <a16:creationId xmlns:a16="http://schemas.microsoft.com/office/drawing/2014/main" id="{B1E70104-73DE-5A6E-2048-A06AB35886CC}"/>
            </a:ext>
          </a:extLst>
        </xdr:cNvPr>
        <xdr:cNvGrpSpPr/>
      </xdr:nvGrpSpPr>
      <xdr:grpSpPr>
        <a:xfrm>
          <a:off x="3933825" y="3848100"/>
          <a:ext cx="1143000" cy="1428750"/>
          <a:chOff x="4318000" y="3289300"/>
          <a:chExt cx="1206500" cy="1511300"/>
        </a:xfrm>
      </xdr:grpSpPr>
      <xdr:grpSp>
        <xdr:nvGrpSpPr>
          <xdr:cNvPr id="128" name="Grupo 127">
            <a:extLst>
              <a:ext uri="{FF2B5EF4-FFF2-40B4-BE49-F238E27FC236}">
                <a16:creationId xmlns:a16="http://schemas.microsoft.com/office/drawing/2014/main" id="{5DD29597-9339-261F-E2C8-BF8BBCE352E2}"/>
              </a:ext>
            </a:extLst>
          </xdr:cNvPr>
          <xdr:cNvGrpSpPr/>
        </xdr:nvGrpSpPr>
        <xdr:grpSpPr>
          <a:xfrm>
            <a:off x="4318000" y="3289300"/>
            <a:ext cx="1206500" cy="1511300"/>
            <a:chOff x="711200" y="1600200"/>
            <a:chExt cx="1206500" cy="1511300"/>
          </a:xfrm>
        </xdr:grpSpPr>
        <xdr:sp macro="" textlink="">
          <xdr:nvSpPr>
            <xdr:cNvPr id="131" name="Cubo 130">
              <a:extLst>
                <a:ext uri="{FF2B5EF4-FFF2-40B4-BE49-F238E27FC236}">
                  <a16:creationId xmlns:a16="http://schemas.microsoft.com/office/drawing/2014/main" id="{5D9320F6-9867-AEBC-3D5A-1C24AFB47137}"/>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32" name="CuadroTexto 131">
              <a:extLst>
                <a:ext uri="{FF2B5EF4-FFF2-40B4-BE49-F238E27FC236}">
                  <a16:creationId xmlns:a16="http://schemas.microsoft.com/office/drawing/2014/main" id="{EDE95CB4-24DE-D832-AD88-FC782F080A7C}"/>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HUERTA FAMILIAR</a:t>
              </a:r>
            </a:p>
          </xdr:txBody>
        </xdr:sp>
      </xdr:grpSp>
      <xdr:pic>
        <xdr:nvPicPr>
          <xdr:cNvPr id="136" name="Gráfico 135" descr="Planta con relleno sólido">
            <a:extLst>
              <a:ext uri="{FF2B5EF4-FFF2-40B4-BE49-F238E27FC236}">
                <a16:creationId xmlns:a16="http://schemas.microsoft.com/office/drawing/2014/main" id="{A2CC8838-7C38-DD7E-ACBF-2BC77D493B0F}"/>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 uri="{96DAC541-7B7A-43D3-8B79-37D633B846F1}">
                <asvg:svgBlip xmlns:asvg="http://schemas.microsoft.com/office/drawing/2016/SVG/main" r:embed="rId36"/>
              </a:ext>
            </a:extLst>
          </a:blip>
          <a:stretch>
            <a:fillRect/>
          </a:stretch>
        </xdr:blipFill>
        <xdr:spPr>
          <a:xfrm>
            <a:off x="4889500" y="3517900"/>
            <a:ext cx="469900" cy="469900"/>
          </a:xfrm>
          <a:prstGeom prst="rect">
            <a:avLst/>
          </a:prstGeom>
        </xdr:spPr>
      </xdr:pic>
      <xdr:pic>
        <xdr:nvPicPr>
          <xdr:cNvPr id="134" name="Gráfico 133" descr="Familia con una niña con relleno sólido">
            <a:extLst>
              <a:ext uri="{FF2B5EF4-FFF2-40B4-BE49-F238E27FC236}">
                <a16:creationId xmlns:a16="http://schemas.microsoft.com/office/drawing/2014/main" id="{B59F53DA-7786-F36D-BF32-1DDE36CFE3B8}"/>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 uri="{96DAC541-7B7A-43D3-8B79-37D633B846F1}">
                <asvg:svgBlip xmlns:asvg="http://schemas.microsoft.com/office/drawing/2016/SVG/main" r:embed="rId38"/>
              </a:ext>
            </a:extLst>
          </a:blip>
          <a:stretch>
            <a:fillRect/>
          </a:stretch>
        </xdr:blipFill>
        <xdr:spPr>
          <a:xfrm>
            <a:off x="4648200" y="3784600"/>
            <a:ext cx="431800" cy="431800"/>
          </a:xfrm>
          <a:prstGeom prst="rect">
            <a:avLst/>
          </a:prstGeom>
        </xdr:spPr>
      </xdr:pic>
    </xdr:grpSp>
    <xdr:clientData/>
  </xdr:twoCellAnchor>
  <xdr:twoCellAnchor>
    <xdr:from>
      <xdr:col>6</xdr:col>
      <xdr:colOff>495300</xdr:colOff>
      <xdr:row>21</xdr:row>
      <xdr:rowOff>44450</xdr:rowOff>
    </xdr:from>
    <xdr:to>
      <xdr:col>8</xdr:col>
      <xdr:colOff>50800</xdr:colOff>
      <xdr:row>29</xdr:row>
      <xdr:rowOff>31750</xdr:rowOff>
    </xdr:to>
    <xdr:grpSp>
      <xdr:nvGrpSpPr>
        <xdr:cNvPr id="169" name="Grupo 168">
          <a:hlinkClick xmlns:r="http://schemas.openxmlformats.org/officeDocument/2006/relationships" r:id="rId39"/>
          <a:extLst>
            <a:ext uri="{FF2B5EF4-FFF2-40B4-BE49-F238E27FC236}">
              <a16:creationId xmlns:a16="http://schemas.microsoft.com/office/drawing/2014/main" id="{8A489FE5-78B7-DDA3-004B-4ED078D38136}"/>
            </a:ext>
          </a:extLst>
        </xdr:cNvPr>
        <xdr:cNvGrpSpPr/>
      </xdr:nvGrpSpPr>
      <xdr:grpSpPr>
        <a:xfrm>
          <a:off x="5067300" y="3848100"/>
          <a:ext cx="1076325" cy="1428750"/>
          <a:chOff x="5448300" y="3302000"/>
          <a:chExt cx="1206500" cy="1511300"/>
        </a:xfrm>
      </xdr:grpSpPr>
      <xdr:grpSp>
        <xdr:nvGrpSpPr>
          <xdr:cNvPr id="137" name="Grupo 136">
            <a:extLst>
              <a:ext uri="{FF2B5EF4-FFF2-40B4-BE49-F238E27FC236}">
                <a16:creationId xmlns:a16="http://schemas.microsoft.com/office/drawing/2014/main" id="{C6418212-302B-1D4E-95FF-C8E3FB6FCA13}"/>
              </a:ext>
            </a:extLst>
          </xdr:cNvPr>
          <xdr:cNvGrpSpPr/>
        </xdr:nvGrpSpPr>
        <xdr:grpSpPr>
          <a:xfrm>
            <a:off x="5448300" y="3302000"/>
            <a:ext cx="1206500" cy="1511300"/>
            <a:chOff x="711200" y="1600200"/>
            <a:chExt cx="1206500" cy="1511300"/>
          </a:xfrm>
        </xdr:grpSpPr>
        <xdr:sp macro="" textlink="">
          <xdr:nvSpPr>
            <xdr:cNvPr id="138" name="Cubo 137">
              <a:extLst>
                <a:ext uri="{FF2B5EF4-FFF2-40B4-BE49-F238E27FC236}">
                  <a16:creationId xmlns:a16="http://schemas.microsoft.com/office/drawing/2014/main" id="{3C0AFFC5-2097-BA3C-94A7-F2BF26F9B67D}"/>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39" name="CuadroTexto 138">
              <a:extLst>
                <a:ext uri="{FF2B5EF4-FFF2-40B4-BE49-F238E27FC236}">
                  <a16:creationId xmlns:a16="http://schemas.microsoft.com/office/drawing/2014/main" id="{F39E3523-D7A3-27E9-55DF-BAD5C9634BBF}"/>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INVERNADERO</a:t>
              </a:r>
            </a:p>
          </xdr:txBody>
        </xdr:sp>
      </xdr:grpSp>
      <xdr:pic>
        <xdr:nvPicPr>
          <xdr:cNvPr id="153" name="Gráfico 152" descr="Hogar con relleno sólido">
            <a:extLst>
              <a:ext uri="{FF2B5EF4-FFF2-40B4-BE49-F238E27FC236}">
                <a16:creationId xmlns:a16="http://schemas.microsoft.com/office/drawing/2014/main" id="{F79FBAF4-C9EB-C4E6-DA0C-0FCD04E31393}"/>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5791200" y="3556000"/>
            <a:ext cx="622300" cy="622300"/>
          </a:xfrm>
          <a:prstGeom prst="rect">
            <a:avLst/>
          </a:prstGeom>
        </xdr:spPr>
      </xdr:pic>
      <xdr:pic>
        <xdr:nvPicPr>
          <xdr:cNvPr id="154" name="Gráfico 153" descr="Tenue (sol medio) con relleno sólido">
            <a:extLst>
              <a:ext uri="{FF2B5EF4-FFF2-40B4-BE49-F238E27FC236}">
                <a16:creationId xmlns:a16="http://schemas.microsoft.com/office/drawing/2014/main" id="{CD7D3CC4-485C-EF41-904C-8611F27514EF}"/>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5638800" y="3429000"/>
            <a:ext cx="419100" cy="419100"/>
          </a:xfrm>
          <a:prstGeom prst="rect">
            <a:avLst/>
          </a:prstGeom>
        </xdr:spPr>
      </xdr:pic>
    </xdr:grpSp>
    <xdr:clientData/>
  </xdr:twoCellAnchor>
  <xdr:twoCellAnchor>
    <xdr:from>
      <xdr:col>8</xdr:col>
      <xdr:colOff>88900</xdr:colOff>
      <xdr:row>21</xdr:row>
      <xdr:rowOff>44450</xdr:rowOff>
    </xdr:from>
    <xdr:to>
      <xdr:col>9</xdr:col>
      <xdr:colOff>469900</xdr:colOff>
      <xdr:row>29</xdr:row>
      <xdr:rowOff>31750</xdr:rowOff>
    </xdr:to>
    <xdr:grpSp>
      <xdr:nvGrpSpPr>
        <xdr:cNvPr id="168" name="Grupo 167">
          <a:hlinkClick xmlns:r="http://schemas.openxmlformats.org/officeDocument/2006/relationships" r:id="rId42"/>
          <a:extLst>
            <a:ext uri="{FF2B5EF4-FFF2-40B4-BE49-F238E27FC236}">
              <a16:creationId xmlns:a16="http://schemas.microsoft.com/office/drawing/2014/main" id="{CDE8EC36-8400-0A24-C129-1BF0666EFF98}"/>
            </a:ext>
          </a:extLst>
        </xdr:cNvPr>
        <xdr:cNvGrpSpPr/>
      </xdr:nvGrpSpPr>
      <xdr:grpSpPr>
        <a:xfrm>
          <a:off x="6181725" y="3848100"/>
          <a:ext cx="1143000" cy="1428750"/>
          <a:chOff x="6692900" y="3276600"/>
          <a:chExt cx="1206500" cy="1511300"/>
        </a:xfrm>
      </xdr:grpSpPr>
      <xdr:grpSp>
        <xdr:nvGrpSpPr>
          <xdr:cNvPr id="140" name="Grupo 139">
            <a:extLst>
              <a:ext uri="{FF2B5EF4-FFF2-40B4-BE49-F238E27FC236}">
                <a16:creationId xmlns:a16="http://schemas.microsoft.com/office/drawing/2014/main" id="{0BBCFC7D-ED1D-AC4D-B975-EAEB0AA5BF65}"/>
              </a:ext>
            </a:extLst>
          </xdr:cNvPr>
          <xdr:cNvGrpSpPr/>
        </xdr:nvGrpSpPr>
        <xdr:grpSpPr>
          <a:xfrm>
            <a:off x="6692900" y="3276600"/>
            <a:ext cx="1206500" cy="1511300"/>
            <a:chOff x="711200" y="1600200"/>
            <a:chExt cx="1206500" cy="1511300"/>
          </a:xfrm>
        </xdr:grpSpPr>
        <xdr:sp macro="" textlink="">
          <xdr:nvSpPr>
            <xdr:cNvPr id="141" name="Cubo 140">
              <a:extLst>
                <a:ext uri="{FF2B5EF4-FFF2-40B4-BE49-F238E27FC236}">
                  <a16:creationId xmlns:a16="http://schemas.microsoft.com/office/drawing/2014/main" id="{46F4E2DC-8A36-0FCF-E676-F2ABB13477C2}"/>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42" name="CuadroTexto 141">
              <a:extLst>
                <a:ext uri="{FF2B5EF4-FFF2-40B4-BE49-F238E27FC236}">
                  <a16:creationId xmlns:a16="http://schemas.microsoft.com/office/drawing/2014/main" id="{0895E03D-C855-616E-A878-4C9894CB96AD}"/>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LOMBRI-COMPOSTA</a:t>
              </a:r>
            </a:p>
          </xdr:txBody>
        </xdr:sp>
      </xdr:grpSp>
      <xdr:pic>
        <xdr:nvPicPr>
          <xdr:cNvPr id="156" name="Gráfico 155" descr="Gusano con relleno sólido">
            <a:extLst>
              <a:ext uri="{FF2B5EF4-FFF2-40B4-BE49-F238E27FC236}">
                <a16:creationId xmlns:a16="http://schemas.microsoft.com/office/drawing/2014/main" id="{1E152A83-C8A8-AFA4-AD87-DB8DBCB46644}"/>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 uri="{96DAC541-7B7A-43D3-8B79-37D633B846F1}">
                <asvg:svgBlip xmlns:asvg="http://schemas.microsoft.com/office/drawing/2016/SVG/main" r:embed="rId44"/>
              </a:ext>
            </a:extLst>
          </a:blip>
          <a:stretch>
            <a:fillRect/>
          </a:stretch>
        </xdr:blipFill>
        <xdr:spPr>
          <a:xfrm rot="20673143">
            <a:off x="6946899" y="3479800"/>
            <a:ext cx="660400" cy="660400"/>
          </a:xfrm>
          <a:prstGeom prst="rect">
            <a:avLst/>
          </a:prstGeom>
        </xdr:spPr>
      </xdr:pic>
    </xdr:grpSp>
    <xdr:clientData/>
  </xdr:twoCellAnchor>
  <xdr:twoCellAnchor>
    <xdr:from>
      <xdr:col>9</xdr:col>
      <xdr:colOff>520700</xdr:colOff>
      <xdr:row>20</xdr:row>
      <xdr:rowOff>184150</xdr:rowOff>
    </xdr:from>
    <xdr:to>
      <xdr:col>11</xdr:col>
      <xdr:colOff>76200</xdr:colOff>
      <xdr:row>29</xdr:row>
      <xdr:rowOff>82550</xdr:rowOff>
    </xdr:to>
    <xdr:grpSp>
      <xdr:nvGrpSpPr>
        <xdr:cNvPr id="167" name="Grupo 166">
          <a:hlinkClick xmlns:r="http://schemas.openxmlformats.org/officeDocument/2006/relationships" r:id="rId45"/>
          <a:extLst>
            <a:ext uri="{FF2B5EF4-FFF2-40B4-BE49-F238E27FC236}">
              <a16:creationId xmlns:a16="http://schemas.microsoft.com/office/drawing/2014/main" id="{5071864C-D246-4A6E-D438-D304217CC15C}"/>
            </a:ext>
          </a:extLst>
        </xdr:cNvPr>
        <xdr:cNvGrpSpPr/>
      </xdr:nvGrpSpPr>
      <xdr:grpSpPr>
        <a:xfrm>
          <a:off x="7381875" y="3800475"/>
          <a:ext cx="1076325" cy="1533525"/>
          <a:chOff x="7950200" y="3251200"/>
          <a:chExt cx="1206500" cy="1612900"/>
        </a:xfrm>
      </xdr:grpSpPr>
      <xdr:grpSp>
        <xdr:nvGrpSpPr>
          <xdr:cNvPr id="143" name="Grupo 142">
            <a:extLst>
              <a:ext uri="{FF2B5EF4-FFF2-40B4-BE49-F238E27FC236}">
                <a16:creationId xmlns:a16="http://schemas.microsoft.com/office/drawing/2014/main" id="{A14EFDE7-EA30-7D4A-BF19-203816837ABD}"/>
              </a:ext>
            </a:extLst>
          </xdr:cNvPr>
          <xdr:cNvGrpSpPr/>
        </xdr:nvGrpSpPr>
        <xdr:grpSpPr>
          <a:xfrm>
            <a:off x="7950200" y="3251200"/>
            <a:ext cx="1206500" cy="1612900"/>
            <a:chOff x="723900" y="1600200"/>
            <a:chExt cx="1206500" cy="1612900"/>
          </a:xfrm>
        </xdr:grpSpPr>
        <xdr:sp macro="" textlink="">
          <xdr:nvSpPr>
            <xdr:cNvPr id="144" name="Cubo 143">
              <a:extLst>
                <a:ext uri="{FF2B5EF4-FFF2-40B4-BE49-F238E27FC236}">
                  <a16:creationId xmlns:a16="http://schemas.microsoft.com/office/drawing/2014/main" id="{DAA46C37-51D8-5892-06FE-0CFBF6688754}"/>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45" name="CuadroTexto 144">
              <a:extLst>
                <a:ext uri="{FF2B5EF4-FFF2-40B4-BE49-F238E27FC236}">
                  <a16:creationId xmlns:a16="http://schemas.microsoft.com/office/drawing/2014/main" id="{5B17E256-B902-D711-9527-8FC24C2E1679}"/>
                </a:ext>
              </a:extLst>
            </xdr:cNvPr>
            <xdr:cNvSpPr txBox="1"/>
          </xdr:nvSpPr>
          <xdr:spPr>
            <a:xfrm>
              <a:off x="723900" y="25654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MANEJO INTEGRADO DE PLAGAS</a:t>
              </a:r>
            </a:p>
          </xdr:txBody>
        </xdr:sp>
      </xdr:grpSp>
      <xdr:pic>
        <xdr:nvPicPr>
          <xdr:cNvPr id="159" name="Gráfico 158" descr="Insecto con relleno sólido">
            <a:extLst>
              <a:ext uri="{FF2B5EF4-FFF2-40B4-BE49-F238E27FC236}">
                <a16:creationId xmlns:a16="http://schemas.microsoft.com/office/drawing/2014/main" id="{FADD801B-7F60-40EB-0120-17A41F1A405F}"/>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tretch>
            <a:fillRect/>
          </a:stretch>
        </xdr:blipFill>
        <xdr:spPr>
          <a:xfrm>
            <a:off x="8331200" y="3543300"/>
            <a:ext cx="495300" cy="495300"/>
          </a:xfrm>
          <a:prstGeom prst="rect">
            <a:avLst/>
          </a:prstGeom>
        </xdr:spPr>
      </xdr:pic>
    </xdr:grpSp>
    <xdr:clientData/>
  </xdr:twoCellAnchor>
  <xdr:twoCellAnchor>
    <xdr:from>
      <xdr:col>5</xdr:col>
      <xdr:colOff>266700</xdr:colOff>
      <xdr:row>11</xdr:row>
      <xdr:rowOff>177800</xdr:rowOff>
    </xdr:from>
    <xdr:to>
      <xdr:col>6</xdr:col>
      <xdr:colOff>647700</xdr:colOff>
      <xdr:row>19</xdr:row>
      <xdr:rowOff>165100</xdr:rowOff>
    </xdr:to>
    <xdr:grpSp>
      <xdr:nvGrpSpPr>
        <xdr:cNvPr id="165" name="Grupo 164">
          <a:hlinkClick xmlns:r="http://schemas.openxmlformats.org/officeDocument/2006/relationships" r:id="rId48"/>
          <a:extLst>
            <a:ext uri="{FF2B5EF4-FFF2-40B4-BE49-F238E27FC236}">
              <a16:creationId xmlns:a16="http://schemas.microsoft.com/office/drawing/2014/main" id="{D3F16A4E-4503-4EE5-5068-16C49F08B1B6}"/>
            </a:ext>
          </a:extLst>
        </xdr:cNvPr>
        <xdr:cNvGrpSpPr/>
      </xdr:nvGrpSpPr>
      <xdr:grpSpPr>
        <a:xfrm>
          <a:off x="4076700" y="2171700"/>
          <a:ext cx="1143000" cy="1428750"/>
          <a:chOff x="4330700" y="1625600"/>
          <a:chExt cx="1206500" cy="1511300"/>
        </a:xfrm>
      </xdr:grpSpPr>
      <xdr:grpSp>
        <xdr:nvGrpSpPr>
          <xdr:cNvPr id="56" name="Grupo 55">
            <a:extLst>
              <a:ext uri="{FF2B5EF4-FFF2-40B4-BE49-F238E27FC236}">
                <a16:creationId xmlns:a16="http://schemas.microsoft.com/office/drawing/2014/main" id="{D9F6DC87-604E-FFAE-C337-7E92778383C0}"/>
              </a:ext>
            </a:extLst>
          </xdr:cNvPr>
          <xdr:cNvGrpSpPr/>
        </xdr:nvGrpSpPr>
        <xdr:grpSpPr>
          <a:xfrm>
            <a:off x="4330700" y="1625600"/>
            <a:ext cx="1206500" cy="1511300"/>
            <a:chOff x="711200" y="1600200"/>
            <a:chExt cx="1206500" cy="1511300"/>
          </a:xfrm>
        </xdr:grpSpPr>
        <xdr:sp macro="" textlink="">
          <xdr:nvSpPr>
            <xdr:cNvPr id="58" name="Cubo 57">
              <a:extLst>
                <a:ext uri="{FF2B5EF4-FFF2-40B4-BE49-F238E27FC236}">
                  <a16:creationId xmlns:a16="http://schemas.microsoft.com/office/drawing/2014/main" id="{B95E918E-200F-F6DF-1C82-C8E66E67C533}"/>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59" name="CuadroTexto 58">
              <a:extLst>
                <a:ext uri="{FF2B5EF4-FFF2-40B4-BE49-F238E27FC236}">
                  <a16:creationId xmlns:a16="http://schemas.microsoft.com/office/drawing/2014/main" id="{7112F3BA-3379-A4E5-54B4-8D9BF0BBFE34}"/>
                </a:ext>
              </a:extLst>
            </xdr:cNvPr>
            <xdr:cNvSpPr txBox="1"/>
          </xdr:nvSpPr>
          <xdr:spPr>
            <a:xfrm>
              <a:off x="711200" y="24638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BANCO DE</a:t>
              </a:r>
              <a:r>
                <a:rPr lang="es-ES_tradnl" sz="1100" b="0" u="sng" baseline="0">
                  <a:latin typeface="+mj-lt"/>
                </a:rPr>
                <a:t> SEMILLAS</a:t>
              </a:r>
              <a:endParaRPr lang="es-ES_tradnl" sz="1100" b="0" u="sng">
                <a:latin typeface="+mj-lt"/>
              </a:endParaRPr>
            </a:p>
          </xdr:txBody>
        </xdr:sp>
      </xdr:grpSp>
      <xdr:pic>
        <xdr:nvPicPr>
          <xdr:cNvPr id="163" name="Gráfico 162" descr="Granos de café con relleno sólido">
            <a:extLst>
              <a:ext uri="{FF2B5EF4-FFF2-40B4-BE49-F238E27FC236}">
                <a16:creationId xmlns:a16="http://schemas.microsoft.com/office/drawing/2014/main" id="{5C0BB608-B05B-E503-26AF-7F7B67BE3451}"/>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 uri="{96DAC541-7B7A-43D3-8B79-37D633B846F1}">
                <asvg:svgBlip xmlns:asvg="http://schemas.microsoft.com/office/drawing/2016/SVG/main" r:embed="rId50"/>
              </a:ext>
            </a:extLst>
          </a:blip>
          <a:stretch>
            <a:fillRect/>
          </a:stretch>
        </xdr:blipFill>
        <xdr:spPr>
          <a:xfrm>
            <a:off x="4595000" y="1866900"/>
            <a:ext cx="645300" cy="645300"/>
          </a:xfrm>
          <a:prstGeom prst="rect">
            <a:avLst/>
          </a:prstGeom>
        </xdr:spPr>
      </xdr:pic>
    </xdr:grpSp>
    <xdr:clientData/>
  </xdr:twoCellAnchor>
  <xdr:twoCellAnchor>
    <xdr:from>
      <xdr:col>11</xdr:col>
      <xdr:colOff>152400</xdr:colOff>
      <xdr:row>20</xdr:row>
      <xdr:rowOff>177800</xdr:rowOff>
    </xdr:from>
    <xdr:to>
      <xdr:col>12</xdr:col>
      <xdr:colOff>533400</xdr:colOff>
      <xdr:row>29</xdr:row>
      <xdr:rowOff>88900</xdr:rowOff>
    </xdr:to>
    <xdr:grpSp>
      <xdr:nvGrpSpPr>
        <xdr:cNvPr id="166" name="Grupo 165">
          <a:hlinkClick xmlns:r="http://schemas.openxmlformats.org/officeDocument/2006/relationships" r:id="rId51"/>
          <a:extLst>
            <a:ext uri="{FF2B5EF4-FFF2-40B4-BE49-F238E27FC236}">
              <a16:creationId xmlns:a16="http://schemas.microsoft.com/office/drawing/2014/main" id="{50912608-9D2A-D484-E0CE-28CE0010085E}"/>
            </a:ext>
          </a:extLst>
        </xdr:cNvPr>
        <xdr:cNvGrpSpPr/>
      </xdr:nvGrpSpPr>
      <xdr:grpSpPr>
        <a:xfrm>
          <a:off x="8534400" y="3800475"/>
          <a:ext cx="1143000" cy="1533525"/>
          <a:chOff x="9232900" y="3213100"/>
          <a:chExt cx="1206500" cy="1625600"/>
        </a:xfrm>
      </xdr:grpSpPr>
      <xdr:grpSp>
        <xdr:nvGrpSpPr>
          <xdr:cNvPr id="147" name="Grupo 146">
            <a:extLst>
              <a:ext uri="{FF2B5EF4-FFF2-40B4-BE49-F238E27FC236}">
                <a16:creationId xmlns:a16="http://schemas.microsoft.com/office/drawing/2014/main" id="{AC90AB58-96BB-D741-9FD5-CFFBBF2913EA}"/>
              </a:ext>
            </a:extLst>
          </xdr:cNvPr>
          <xdr:cNvGrpSpPr/>
        </xdr:nvGrpSpPr>
        <xdr:grpSpPr>
          <a:xfrm>
            <a:off x="9232900" y="3213100"/>
            <a:ext cx="1206500" cy="1625600"/>
            <a:chOff x="723900" y="1600200"/>
            <a:chExt cx="1206500" cy="1625600"/>
          </a:xfrm>
        </xdr:grpSpPr>
        <xdr:sp macro="" textlink="">
          <xdr:nvSpPr>
            <xdr:cNvPr id="148" name="Cubo 147">
              <a:extLst>
                <a:ext uri="{FF2B5EF4-FFF2-40B4-BE49-F238E27FC236}">
                  <a16:creationId xmlns:a16="http://schemas.microsoft.com/office/drawing/2014/main" id="{CE0E7202-5E7A-C7AC-91D4-66874B0229DB}"/>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49" name="CuadroTexto 148">
              <a:extLst>
                <a:ext uri="{FF2B5EF4-FFF2-40B4-BE49-F238E27FC236}">
                  <a16:creationId xmlns:a16="http://schemas.microsoft.com/office/drawing/2014/main" id="{CB7F49CE-BEF9-AC26-780A-179172B6E570}"/>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MANEJO</a:t>
              </a:r>
              <a:r>
                <a:rPr lang="es-ES_tradnl" sz="1100" b="0" u="sng" baseline="0">
                  <a:latin typeface="+mj-lt"/>
                </a:rPr>
                <a:t> INTEGRADO DE NUTRIENTES</a:t>
              </a:r>
              <a:endParaRPr lang="es-ES_tradnl" sz="1100" b="0" u="sng">
                <a:latin typeface="+mj-lt"/>
              </a:endParaRPr>
            </a:p>
          </xdr:txBody>
        </xdr:sp>
      </xdr:grpSp>
      <xdr:pic>
        <xdr:nvPicPr>
          <xdr:cNvPr id="164" name="Gráfico 163" descr="Paquete de semillas con relleno sólido">
            <a:extLst>
              <a:ext uri="{FF2B5EF4-FFF2-40B4-BE49-F238E27FC236}">
                <a16:creationId xmlns:a16="http://schemas.microsoft.com/office/drawing/2014/main" id="{013BB3C5-91F7-2845-9E2C-52919E7C4A69}"/>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 uri="{96DAC541-7B7A-43D3-8B79-37D633B846F1}">
                <asvg:svgBlip xmlns:asvg="http://schemas.microsoft.com/office/drawing/2016/SVG/main" r:embed="rId53"/>
              </a:ext>
            </a:extLst>
          </a:blip>
          <a:stretch>
            <a:fillRect/>
          </a:stretch>
        </xdr:blipFill>
        <xdr:spPr>
          <a:xfrm>
            <a:off x="9550400" y="3454400"/>
            <a:ext cx="584200" cy="584200"/>
          </a:xfrm>
          <a:prstGeom prst="rect">
            <a:avLst/>
          </a:prstGeom>
        </xdr:spPr>
      </xdr:pic>
    </xdr:grpSp>
    <xdr:clientData/>
  </xdr:twoCellAnchor>
  <xdr:twoCellAnchor>
    <xdr:from>
      <xdr:col>2</xdr:col>
      <xdr:colOff>150586</xdr:colOff>
      <xdr:row>30</xdr:row>
      <xdr:rowOff>38100</xdr:rowOff>
    </xdr:from>
    <xdr:to>
      <xdr:col>3</xdr:col>
      <xdr:colOff>531586</xdr:colOff>
      <xdr:row>38</xdr:row>
      <xdr:rowOff>139700</xdr:rowOff>
    </xdr:to>
    <xdr:grpSp>
      <xdr:nvGrpSpPr>
        <xdr:cNvPr id="185" name="Grupo 184">
          <a:hlinkClick xmlns:r="http://schemas.openxmlformats.org/officeDocument/2006/relationships" r:id="rId54"/>
          <a:extLst>
            <a:ext uri="{FF2B5EF4-FFF2-40B4-BE49-F238E27FC236}">
              <a16:creationId xmlns:a16="http://schemas.microsoft.com/office/drawing/2014/main" id="{06FB7103-626A-19DE-CC7E-7C00783894C8}"/>
            </a:ext>
          </a:extLst>
        </xdr:cNvPr>
        <xdr:cNvGrpSpPr/>
      </xdr:nvGrpSpPr>
      <xdr:grpSpPr>
        <a:xfrm>
          <a:off x="1674586" y="5467350"/>
          <a:ext cx="1143000" cy="1552575"/>
          <a:chOff x="1866900" y="4991100"/>
          <a:chExt cx="1206500" cy="1625600"/>
        </a:xfrm>
      </xdr:grpSpPr>
      <xdr:grpSp>
        <xdr:nvGrpSpPr>
          <xdr:cNvPr id="179" name="Grupo 178">
            <a:extLst>
              <a:ext uri="{FF2B5EF4-FFF2-40B4-BE49-F238E27FC236}">
                <a16:creationId xmlns:a16="http://schemas.microsoft.com/office/drawing/2014/main" id="{79DAAAAF-52C1-336F-DFE4-B1690E5F6DCF}"/>
              </a:ext>
            </a:extLst>
          </xdr:cNvPr>
          <xdr:cNvGrpSpPr/>
        </xdr:nvGrpSpPr>
        <xdr:grpSpPr>
          <a:xfrm>
            <a:off x="1866900" y="4991100"/>
            <a:ext cx="1206500" cy="1625600"/>
            <a:chOff x="723900" y="1600200"/>
            <a:chExt cx="1206500" cy="1625600"/>
          </a:xfrm>
        </xdr:grpSpPr>
        <xdr:sp macro="" textlink="">
          <xdr:nvSpPr>
            <xdr:cNvPr id="181" name="Cubo 180">
              <a:extLst>
                <a:ext uri="{FF2B5EF4-FFF2-40B4-BE49-F238E27FC236}">
                  <a16:creationId xmlns:a16="http://schemas.microsoft.com/office/drawing/2014/main" id="{B1806314-6599-1B83-C564-E20FD12EE28E}"/>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82" name="CuadroTexto 181">
              <a:extLst>
                <a:ext uri="{FF2B5EF4-FFF2-40B4-BE49-F238E27FC236}">
                  <a16:creationId xmlns:a16="http://schemas.microsoft.com/office/drawing/2014/main" id="{48DF517D-B80B-3DCF-1A22-5F9EABA1A60A}"/>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PRESAS FILTRANTE</a:t>
              </a:r>
            </a:p>
          </xdr:txBody>
        </xdr:sp>
      </xdr:grpSp>
      <xdr:pic>
        <xdr:nvPicPr>
          <xdr:cNvPr id="184" name="Gráfico 183" descr="Filtro con relleno sólido">
            <a:extLst>
              <a:ext uri="{FF2B5EF4-FFF2-40B4-BE49-F238E27FC236}">
                <a16:creationId xmlns:a16="http://schemas.microsoft.com/office/drawing/2014/main" id="{C070184D-CB0E-59DD-ABF6-A956C99B216F}"/>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 uri="{96DAC541-7B7A-43D3-8B79-37D633B846F1}">
                <asvg:svgBlip xmlns:asvg="http://schemas.microsoft.com/office/drawing/2016/SVG/main" r:embed="rId56"/>
              </a:ext>
            </a:extLst>
          </a:blip>
          <a:stretch>
            <a:fillRect/>
          </a:stretch>
        </xdr:blipFill>
        <xdr:spPr>
          <a:xfrm>
            <a:off x="2159000" y="5219700"/>
            <a:ext cx="660400" cy="660400"/>
          </a:xfrm>
          <a:prstGeom prst="rect">
            <a:avLst/>
          </a:prstGeom>
        </xdr:spPr>
      </xdr:pic>
    </xdr:grpSp>
    <xdr:clientData/>
  </xdr:twoCellAnchor>
  <xdr:twoCellAnchor>
    <xdr:from>
      <xdr:col>0</xdr:col>
      <xdr:colOff>558800</xdr:colOff>
      <xdr:row>30</xdr:row>
      <xdr:rowOff>25400</xdr:rowOff>
    </xdr:from>
    <xdr:to>
      <xdr:col>2</xdr:col>
      <xdr:colOff>114300</xdr:colOff>
      <xdr:row>38</xdr:row>
      <xdr:rowOff>0</xdr:rowOff>
    </xdr:to>
    <xdr:grpSp>
      <xdr:nvGrpSpPr>
        <xdr:cNvPr id="285" name="Grupo 284">
          <a:hlinkClick xmlns:r="http://schemas.openxmlformats.org/officeDocument/2006/relationships" r:id="rId57"/>
          <a:extLst>
            <a:ext uri="{FF2B5EF4-FFF2-40B4-BE49-F238E27FC236}">
              <a16:creationId xmlns:a16="http://schemas.microsoft.com/office/drawing/2014/main" id="{1BC1484D-4B1E-E028-3A8F-7F5344C7C5AD}"/>
            </a:ext>
          </a:extLst>
        </xdr:cNvPr>
        <xdr:cNvGrpSpPr/>
      </xdr:nvGrpSpPr>
      <xdr:grpSpPr>
        <a:xfrm>
          <a:off x="561975" y="5457825"/>
          <a:ext cx="1076325" cy="1419225"/>
          <a:chOff x="558800" y="4978400"/>
          <a:chExt cx="1206500" cy="1498600"/>
        </a:xfrm>
      </xdr:grpSpPr>
      <xdr:grpSp>
        <xdr:nvGrpSpPr>
          <xdr:cNvPr id="171" name="Grupo 170">
            <a:extLst>
              <a:ext uri="{FF2B5EF4-FFF2-40B4-BE49-F238E27FC236}">
                <a16:creationId xmlns:a16="http://schemas.microsoft.com/office/drawing/2014/main" id="{4191F9EE-C3B6-0B91-E1E9-90A01C7102A7}"/>
              </a:ext>
            </a:extLst>
          </xdr:cNvPr>
          <xdr:cNvGrpSpPr/>
        </xdr:nvGrpSpPr>
        <xdr:grpSpPr>
          <a:xfrm>
            <a:off x="558800" y="4978400"/>
            <a:ext cx="1206500" cy="1498600"/>
            <a:chOff x="736600" y="1600200"/>
            <a:chExt cx="1206500" cy="1498600"/>
          </a:xfrm>
        </xdr:grpSpPr>
        <xdr:sp macro="" textlink="">
          <xdr:nvSpPr>
            <xdr:cNvPr id="173" name="Cubo 172">
              <a:extLst>
                <a:ext uri="{FF2B5EF4-FFF2-40B4-BE49-F238E27FC236}">
                  <a16:creationId xmlns:a16="http://schemas.microsoft.com/office/drawing/2014/main" id="{38066662-D075-6262-5245-94195A576886}"/>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74" name="CuadroTexto 173">
              <a:extLst>
                <a:ext uri="{FF2B5EF4-FFF2-40B4-BE49-F238E27FC236}">
                  <a16:creationId xmlns:a16="http://schemas.microsoft.com/office/drawing/2014/main" id="{8E09FF68-68A7-6177-2B12-A03FD0ED2FDE}"/>
                </a:ext>
              </a:extLst>
            </xdr:cNvPr>
            <xdr:cNvSpPr txBox="1"/>
          </xdr:nvSpPr>
          <xdr:spPr>
            <a:xfrm>
              <a:off x="736600" y="2451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PISCICULTURA</a:t>
              </a:r>
            </a:p>
          </xdr:txBody>
        </xdr:sp>
      </xdr:grpSp>
      <xdr:pic>
        <xdr:nvPicPr>
          <xdr:cNvPr id="192" name="Gráfico 191" descr="Pesca con relleno sólido">
            <a:extLst>
              <a:ext uri="{FF2B5EF4-FFF2-40B4-BE49-F238E27FC236}">
                <a16:creationId xmlns:a16="http://schemas.microsoft.com/office/drawing/2014/main" id="{29EE8491-CFA2-24BB-FB50-C3708A7F9671}"/>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 uri="{96DAC541-7B7A-43D3-8B79-37D633B846F1}">
                <asvg:svgBlip xmlns:asvg="http://schemas.microsoft.com/office/drawing/2016/SVG/main" r:embed="rId59"/>
              </a:ext>
            </a:extLst>
          </a:blip>
          <a:stretch>
            <a:fillRect/>
          </a:stretch>
        </xdr:blipFill>
        <xdr:spPr>
          <a:xfrm>
            <a:off x="825500" y="5143500"/>
            <a:ext cx="685800" cy="685800"/>
          </a:xfrm>
          <a:prstGeom prst="rect">
            <a:avLst/>
          </a:prstGeom>
        </xdr:spPr>
      </xdr:pic>
    </xdr:grpSp>
    <xdr:clientData/>
  </xdr:twoCellAnchor>
  <xdr:twoCellAnchor>
    <xdr:from>
      <xdr:col>3</xdr:col>
      <xdr:colOff>567872</xdr:colOff>
      <xdr:row>30</xdr:row>
      <xdr:rowOff>12700</xdr:rowOff>
    </xdr:from>
    <xdr:to>
      <xdr:col>5</xdr:col>
      <xdr:colOff>123372</xdr:colOff>
      <xdr:row>38</xdr:row>
      <xdr:rowOff>114300</xdr:rowOff>
    </xdr:to>
    <xdr:grpSp>
      <xdr:nvGrpSpPr>
        <xdr:cNvPr id="195" name="Grupo 194">
          <a:hlinkClick xmlns:r="http://schemas.openxmlformats.org/officeDocument/2006/relationships" r:id="rId60"/>
          <a:extLst>
            <a:ext uri="{FF2B5EF4-FFF2-40B4-BE49-F238E27FC236}">
              <a16:creationId xmlns:a16="http://schemas.microsoft.com/office/drawing/2014/main" id="{E567F249-1DAF-9422-4C72-C762C5E7C294}"/>
            </a:ext>
          </a:extLst>
        </xdr:cNvPr>
        <xdr:cNvGrpSpPr/>
      </xdr:nvGrpSpPr>
      <xdr:grpSpPr>
        <a:xfrm>
          <a:off x="2850697" y="5438775"/>
          <a:ext cx="1085850" cy="1552575"/>
          <a:chOff x="3009900" y="4965700"/>
          <a:chExt cx="1206500" cy="1625600"/>
        </a:xfrm>
      </xdr:grpSpPr>
      <xdr:grpSp>
        <xdr:nvGrpSpPr>
          <xdr:cNvPr id="187" name="Grupo 186">
            <a:extLst>
              <a:ext uri="{FF2B5EF4-FFF2-40B4-BE49-F238E27FC236}">
                <a16:creationId xmlns:a16="http://schemas.microsoft.com/office/drawing/2014/main" id="{2E31648E-CF41-AC0F-1F64-A738176F526D}"/>
              </a:ext>
            </a:extLst>
          </xdr:cNvPr>
          <xdr:cNvGrpSpPr/>
        </xdr:nvGrpSpPr>
        <xdr:grpSpPr>
          <a:xfrm>
            <a:off x="3009900" y="4965700"/>
            <a:ext cx="1206500" cy="1625600"/>
            <a:chOff x="723900" y="1600200"/>
            <a:chExt cx="1206500" cy="1625600"/>
          </a:xfrm>
        </xdr:grpSpPr>
        <xdr:sp macro="" textlink="">
          <xdr:nvSpPr>
            <xdr:cNvPr id="189" name="Cubo 188">
              <a:extLst>
                <a:ext uri="{FF2B5EF4-FFF2-40B4-BE49-F238E27FC236}">
                  <a16:creationId xmlns:a16="http://schemas.microsoft.com/office/drawing/2014/main" id="{3E7BA066-01F9-10DA-A054-B5F4A093AE73}"/>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190" name="CuadroTexto 189">
              <a:extLst>
                <a:ext uri="{FF2B5EF4-FFF2-40B4-BE49-F238E27FC236}">
                  <a16:creationId xmlns:a16="http://schemas.microsoft.com/office/drawing/2014/main" id="{DE7E5765-FBA2-6069-F752-EC2EFB42EB0D}"/>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RESERVORIO DE AGUA LLUVIA</a:t>
              </a:r>
            </a:p>
          </xdr:txBody>
        </xdr:sp>
      </xdr:grpSp>
      <xdr:pic>
        <xdr:nvPicPr>
          <xdr:cNvPr id="194" name="Gráfico 193" descr="Ondulación con relleno sólido">
            <a:extLst>
              <a:ext uri="{FF2B5EF4-FFF2-40B4-BE49-F238E27FC236}">
                <a16:creationId xmlns:a16="http://schemas.microsoft.com/office/drawing/2014/main" id="{09BD9154-C0B0-988F-5711-F28BA7D9D76E}"/>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 uri="{96DAC541-7B7A-43D3-8B79-37D633B846F1}">
                <asvg:svgBlip xmlns:asvg="http://schemas.microsoft.com/office/drawing/2016/SVG/main" r:embed="rId62"/>
              </a:ext>
            </a:extLst>
          </a:blip>
          <a:stretch>
            <a:fillRect/>
          </a:stretch>
        </xdr:blipFill>
        <xdr:spPr>
          <a:xfrm>
            <a:off x="3251200" y="5118100"/>
            <a:ext cx="698500" cy="698500"/>
          </a:xfrm>
          <a:prstGeom prst="rect">
            <a:avLst/>
          </a:prstGeom>
        </xdr:spPr>
      </xdr:pic>
    </xdr:grpSp>
    <xdr:clientData/>
  </xdr:twoCellAnchor>
  <xdr:twoCellAnchor>
    <xdr:from>
      <xdr:col>5</xdr:col>
      <xdr:colOff>159658</xdr:colOff>
      <xdr:row>29</xdr:row>
      <xdr:rowOff>177800</xdr:rowOff>
    </xdr:from>
    <xdr:to>
      <xdr:col>6</xdr:col>
      <xdr:colOff>540658</xdr:colOff>
      <xdr:row>38</xdr:row>
      <xdr:rowOff>88900</xdr:rowOff>
    </xdr:to>
    <xdr:grpSp>
      <xdr:nvGrpSpPr>
        <xdr:cNvPr id="203" name="Grupo 202">
          <a:hlinkClick xmlns:r="http://schemas.openxmlformats.org/officeDocument/2006/relationships" r:id="rId63"/>
          <a:extLst>
            <a:ext uri="{FF2B5EF4-FFF2-40B4-BE49-F238E27FC236}">
              <a16:creationId xmlns:a16="http://schemas.microsoft.com/office/drawing/2014/main" id="{A3A5C31B-36CA-1BB3-6658-5CE494A75693}"/>
            </a:ext>
          </a:extLst>
        </xdr:cNvPr>
        <xdr:cNvGrpSpPr/>
      </xdr:nvGrpSpPr>
      <xdr:grpSpPr>
        <a:xfrm>
          <a:off x="3972833" y="5429250"/>
          <a:ext cx="1143000" cy="1533525"/>
          <a:chOff x="4254500" y="4940300"/>
          <a:chExt cx="1206500" cy="1625600"/>
        </a:xfrm>
      </xdr:grpSpPr>
      <xdr:grpSp>
        <xdr:nvGrpSpPr>
          <xdr:cNvPr id="197" name="Grupo 196">
            <a:extLst>
              <a:ext uri="{FF2B5EF4-FFF2-40B4-BE49-F238E27FC236}">
                <a16:creationId xmlns:a16="http://schemas.microsoft.com/office/drawing/2014/main" id="{5E861211-9AD0-B461-26DF-DFDDAFF35A9A}"/>
              </a:ext>
            </a:extLst>
          </xdr:cNvPr>
          <xdr:cNvGrpSpPr/>
        </xdr:nvGrpSpPr>
        <xdr:grpSpPr>
          <a:xfrm>
            <a:off x="4254500" y="4940300"/>
            <a:ext cx="1206500" cy="1625600"/>
            <a:chOff x="723900" y="1600200"/>
            <a:chExt cx="1206500" cy="1625600"/>
          </a:xfrm>
        </xdr:grpSpPr>
        <xdr:sp macro="" textlink="">
          <xdr:nvSpPr>
            <xdr:cNvPr id="199" name="Cubo 198">
              <a:extLst>
                <a:ext uri="{FF2B5EF4-FFF2-40B4-BE49-F238E27FC236}">
                  <a16:creationId xmlns:a16="http://schemas.microsoft.com/office/drawing/2014/main" id="{FDBB5390-3287-7304-0C81-055BB9CE97C4}"/>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00" name="CuadroTexto 199">
              <a:extLst>
                <a:ext uri="{FF2B5EF4-FFF2-40B4-BE49-F238E27FC236}">
                  <a16:creationId xmlns:a16="http://schemas.microsoft.com/office/drawing/2014/main" id="{6467DA0D-FD65-1B7C-5F8E-54ABEA31697B}"/>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RIEGO EFICIENTE</a:t>
              </a:r>
            </a:p>
          </xdr:txBody>
        </xdr:sp>
      </xdr:grpSp>
      <xdr:pic>
        <xdr:nvPicPr>
          <xdr:cNvPr id="202" name="Gráfico 201" descr="Regar planta con relleno sólido">
            <a:extLst>
              <a:ext uri="{FF2B5EF4-FFF2-40B4-BE49-F238E27FC236}">
                <a16:creationId xmlns:a16="http://schemas.microsoft.com/office/drawing/2014/main" id="{0DB46FD6-B0D5-1019-EBDF-A99F0BE9E776}"/>
              </a:ext>
            </a:extLst>
          </xdr:cNvPr>
          <xdr:cNvPicPr>
            <a:picLocks noChangeAspect="1"/>
          </xdr:cNvPicPr>
        </xdr:nvPicPr>
        <xdr:blipFill>
          <a:blip xmlns:r="http://schemas.openxmlformats.org/officeDocument/2006/relationships" r:embed="rId64" cstate="print">
            <a:extLst>
              <a:ext uri="{28A0092B-C50C-407E-A947-70E740481C1C}">
                <a14:useLocalDpi xmlns:a14="http://schemas.microsoft.com/office/drawing/2010/main" val="0"/>
              </a:ext>
              <a:ext uri="{96DAC541-7B7A-43D3-8B79-37D633B846F1}">
                <asvg:svgBlip xmlns:asvg="http://schemas.microsoft.com/office/drawing/2016/SVG/main" r:embed="rId65"/>
              </a:ext>
            </a:extLst>
          </a:blip>
          <a:stretch>
            <a:fillRect/>
          </a:stretch>
        </xdr:blipFill>
        <xdr:spPr>
          <a:xfrm>
            <a:off x="4533900" y="5168900"/>
            <a:ext cx="647700" cy="647700"/>
          </a:xfrm>
          <a:prstGeom prst="rect">
            <a:avLst/>
          </a:prstGeom>
        </xdr:spPr>
      </xdr:pic>
    </xdr:grpSp>
    <xdr:clientData/>
  </xdr:twoCellAnchor>
  <xdr:twoCellAnchor>
    <xdr:from>
      <xdr:col>6</xdr:col>
      <xdr:colOff>576944</xdr:colOff>
      <xdr:row>29</xdr:row>
      <xdr:rowOff>152400</xdr:rowOff>
    </xdr:from>
    <xdr:to>
      <xdr:col>8</xdr:col>
      <xdr:colOff>132444</xdr:colOff>
      <xdr:row>38</xdr:row>
      <xdr:rowOff>63500</xdr:rowOff>
    </xdr:to>
    <xdr:grpSp>
      <xdr:nvGrpSpPr>
        <xdr:cNvPr id="213" name="Grupo 212">
          <a:hlinkClick xmlns:r="http://schemas.openxmlformats.org/officeDocument/2006/relationships" r:id="rId66"/>
          <a:extLst>
            <a:ext uri="{FF2B5EF4-FFF2-40B4-BE49-F238E27FC236}">
              <a16:creationId xmlns:a16="http://schemas.microsoft.com/office/drawing/2014/main" id="{5EDF7875-779D-E398-0C50-FC687EA24A65}"/>
            </a:ext>
          </a:extLst>
        </xdr:cNvPr>
        <xdr:cNvGrpSpPr/>
      </xdr:nvGrpSpPr>
      <xdr:grpSpPr>
        <a:xfrm>
          <a:off x="5152119" y="5400675"/>
          <a:ext cx="1076325" cy="1543050"/>
          <a:chOff x="5486400" y="4914900"/>
          <a:chExt cx="1206500" cy="1625600"/>
        </a:xfrm>
      </xdr:grpSpPr>
      <xdr:grpSp>
        <xdr:nvGrpSpPr>
          <xdr:cNvPr id="205" name="Grupo 204">
            <a:extLst>
              <a:ext uri="{FF2B5EF4-FFF2-40B4-BE49-F238E27FC236}">
                <a16:creationId xmlns:a16="http://schemas.microsoft.com/office/drawing/2014/main" id="{FAD693D9-7A41-40B8-E2DD-F0C9A4D4DA81}"/>
              </a:ext>
            </a:extLst>
          </xdr:cNvPr>
          <xdr:cNvGrpSpPr/>
        </xdr:nvGrpSpPr>
        <xdr:grpSpPr>
          <a:xfrm>
            <a:off x="5486400" y="4914900"/>
            <a:ext cx="1206500" cy="1625600"/>
            <a:chOff x="723900" y="1600200"/>
            <a:chExt cx="1206500" cy="1625600"/>
          </a:xfrm>
        </xdr:grpSpPr>
        <xdr:sp macro="" textlink="">
          <xdr:nvSpPr>
            <xdr:cNvPr id="207" name="Cubo 206">
              <a:extLst>
                <a:ext uri="{FF2B5EF4-FFF2-40B4-BE49-F238E27FC236}">
                  <a16:creationId xmlns:a16="http://schemas.microsoft.com/office/drawing/2014/main" id="{85D7D86A-1CA9-A99D-508A-82206F4CF66F}"/>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08" name="CuadroTexto 207">
              <a:extLst>
                <a:ext uri="{FF2B5EF4-FFF2-40B4-BE49-F238E27FC236}">
                  <a16:creationId xmlns:a16="http://schemas.microsoft.com/office/drawing/2014/main" id="{9F258874-5C08-816A-0BB2-0C8029D802C1}"/>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ROTACIÓN DE CULTIVOS</a:t>
              </a:r>
            </a:p>
          </xdr:txBody>
        </xdr:sp>
      </xdr:grpSp>
      <xdr:pic>
        <xdr:nvPicPr>
          <xdr:cNvPr id="212" name="Gráfico 211" descr="Círculos con flechas contorno">
            <a:extLst>
              <a:ext uri="{FF2B5EF4-FFF2-40B4-BE49-F238E27FC236}">
                <a16:creationId xmlns:a16="http://schemas.microsoft.com/office/drawing/2014/main" id="{DA4C3E19-82D1-C7B1-32B8-645239F00FD7}"/>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 uri="{96DAC541-7B7A-43D3-8B79-37D633B846F1}">
                <asvg:svgBlip xmlns:asvg="http://schemas.microsoft.com/office/drawing/2016/SVG/main" r:embed="rId68"/>
              </a:ext>
            </a:extLst>
          </a:blip>
          <a:stretch>
            <a:fillRect/>
          </a:stretch>
        </xdr:blipFill>
        <xdr:spPr>
          <a:xfrm>
            <a:off x="5626100" y="4991100"/>
            <a:ext cx="939800" cy="939800"/>
          </a:xfrm>
          <a:prstGeom prst="rect">
            <a:avLst/>
          </a:prstGeom>
        </xdr:spPr>
      </xdr:pic>
      <xdr:pic>
        <xdr:nvPicPr>
          <xdr:cNvPr id="210" name="Gráfico 209" descr="Planta con raíces con relleno sólido">
            <a:extLst>
              <a:ext uri="{FF2B5EF4-FFF2-40B4-BE49-F238E27FC236}">
                <a16:creationId xmlns:a16="http://schemas.microsoft.com/office/drawing/2014/main" id="{4987738B-0D75-3060-E4ED-C6F567B5D2FE}"/>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 uri="{96DAC541-7B7A-43D3-8B79-37D633B846F1}">
                <asvg:svgBlip xmlns:asvg="http://schemas.microsoft.com/office/drawing/2016/SVG/main" r:embed="rId70"/>
              </a:ext>
            </a:extLst>
          </a:blip>
          <a:stretch>
            <a:fillRect/>
          </a:stretch>
        </xdr:blipFill>
        <xdr:spPr>
          <a:xfrm>
            <a:off x="5918200" y="5295900"/>
            <a:ext cx="368300" cy="368300"/>
          </a:xfrm>
          <a:prstGeom prst="rect">
            <a:avLst/>
          </a:prstGeom>
        </xdr:spPr>
      </xdr:pic>
    </xdr:grpSp>
    <xdr:clientData/>
  </xdr:twoCellAnchor>
  <xdr:twoCellAnchor>
    <xdr:from>
      <xdr:col>8</xdr:col>
      <xdr:colOff>168730</xdr:colOff>
      <xdr:row>29</xdr:row>
      <xdr:rowOff>152400</xdr:rowOff>
    </xdr:from>
    <xdr:to>
      <xdr:col>9</xdr:col>
      <xdr:colOff>549730</xdr:colOff>
      <xdr:row>38</xdr:row>
      <xdr:rowOff>63500</xdr:rowOff>
    </xdr:to>
    <xdr:grpSp>
      <xdr:nvGrpSpPr>
        <xdr:cNvPr id="223" name="Grupo 222">
          <a:hlinkClick xmlns:r="http://schemas.openxmlformats.org/officeDocument/2006/relationships" r:id="rId71"/>
          <a:extLst>
            <a:ext uri="{FF2B5EF4-FFF2-40B4-BE49-F238E27FC236}">
              <a16:creationId xmlns:a16="http://schemas.microsoft.com/office/drawing/2014/main" id="{682BB9BC-BE83-A46A-2F6D-25B85631FDF8}"/>
            </a:ext>
          </a:extLst>
        </xdr:cNvPr>
        <xdr:cNvGrpSpPr/>
      </xdr:nvGrpSpPr>
      <xdr:grpSpPr>
        <a:xfrm>
          <a:off x="6264730" y="5400675"/>
          <a:ext cx="1143000" cy="1543050"/>
          <a:chOff x="6769100" y="4914900"/>
          <a:chExt cx="1206500" cy="1625600"/>
        </a:xfrm>
      </xdr:grpSpPr>
      <xdr:grpSp>
        <xdr:nvGrpSpPr>
          <xdr:cNvPr id="215" name="Grupo 214">
            <a:extLst>
              <a:ext uri="{FF2B5EF4-FFF2-40B4-BE49-F238E27FC236}">
                <a16:creationId xmlns:a16="http://schemas.microsoft.com/office/drawing/2014/main" id="{C81455D6-461A-17A0-DD5E-B9C0E8F9FA0A}"/>
              </a:ext>
            </a:extLst>
          </xdr:cNvPr>
          <xdr:cNvGrpSpPr/>
        </xdr:nvGrpSpPr>
        <xdr:grpSpPr>
          <a:xfrm>
            <a:off x="6769100" y="4914900"/>
            <a:ext cx="1206500" cy="1625600"/>
            <a:chOff x="723900" y="1600200"/>
            <a:chExt cx="1206500" cy="1625600"/>
          </a:xfrm>
        </xdr:grpSpPr>
        <xdr:sp macro="" textlink="">
          <xdr:nvSpPr>
            <xdr:cNvPr id="218" name="Cubo 217">
              <a:extLst>
                <a:ext uri="{FF2B5EF4-FFF2-40B4-BE49-F238E27FC236}">
                  <a16:creationId xmlns:a16="http://schemas.microsoft.com/office/drawing/2014/main" id="{FD8E99BE-13C7-8FA5-9EA0-C8E9998EAB3E}"/>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19" name="CuadroTexto 218">
              <a:extLst>
                <a:ext uri="{FF2B5EF4-FFF2-40B4-BE49-F238E27FC236}">
                  <a16:creationId xmlns:a16="http://schemas.microsoft.com/office/drawing/2014/main" id="{CAD5678A-16B7-49B6-4338-F10635A6C7D3}"/>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SISTEMA SILVOAGRICOLA</a:t>
              </a:r>
            </a:p>
          </xdr:txBody>
        </xdr:sp>
      </xdr:grpSp>
      <xdr:pic>
        <xdr:nvPicPr>
          <xdr:cNvPr id="220" name="Gráfico 219" descr="Planta con raíces con relleno sólido">
            <a:extLst>
              <a:ext uri="{FF2B5EF4-FFF2-40B4-BE49-F238E27FC236}">
                <a16:creationId xmlns:a16="http://schemas.microsoft.com/office/drawing/2014/main" id="{533A2707-347E-1D46-9FA2-79772055FD98}"/>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 uri="{96DAC541-7B7A-43D3-8B79-37D633B846F1}">
                <asvg:svgBlip xmlns:asvg="http://schemas.microsoft.com/office/drawing/2016/SVG/main" r:embed="rId70"/>
              </a:ext>
            </a:extLst>
          </a:blip>
          <a:stretch>
            <a:fillRect/>
          </a:stretch>
        </xdr:blipFill>
        <xdr:spPr>
          <a:xfrm>
            <a:off x="7327900" y="5410200"/>
            <a:ext cx="368300" cy="368300"/>
          </a:xfrm>
          <a:prstGeom prst="rect">
            <a:avLst/>
          </a:prstGeom>
        </xdr:spPr>
      </xdr:pic>
      <xdr:pic>
        <xdr:nvPicPr>
          <xdr:cNvPr id="222" name="Gráfico 221" descr="Árbol de hojas podridas con relleno sólido">
            <a:extLst>
              <a:ext uri="{FF2B5EF4-FFF2-40B4-BE49-F238E27FC236}">
                <a16:creationId xmlns:a16="http://schemas.microsoft.com/office/drawing/2014/main" id="{D8441A8F-A637-7509-6DEF-20B80060D2A2}"/>
              </a:ext>
            </a:extLst>
          </xdr:cNvPr>
          <xdr:cNvPicPr>
            <a:picLocks noChangeAspect="1"/>
          </xdr:cNvPicPr>
        </xdr:nvPicPr>
        <xdr:blipFill>
          <a:blip xmlns:r="http://schemas.openxmlformats.org/officeDocument/2006/relationships" r:embed="rId72" cstate="print">
            <a:extLst>
              <a:ext uri="{28A0092B-C50C-407E-A947-70E740481C1C}">
                <a14:useLocalDpi xmlns:a14="http://schemas.microsoft.com/office/drawing/2010/main" val="0"/>
              </a:ext>
              <a:ext uri="{96DAC541-7B7A-43D3-8B79-37D633B846F1}">
                <asvg:svgBlip xmlns:asvg="http://schemas.microsoft.com/office/drawing/2016/SVG/main" r:embed="rId73"/>
              </a:ext>
            </a:extLst>
          </a:blip>
          <a:stretch>
            <a:fillRect/>
          </a:stretch>
        </xdr:blipFill>
        <xdr:spPr>
          <a:xfrm>
            <a:off x="6997700" y="5080000"/>
            <a:ext cx="546100" cy="546100"/>
          </a:xfrm>
          <a:prstGeom prst="rect">
            <a:avLst/>
          </a:prstGeom>
        </xdr:spPr>
      </xdr:pic>
    </xdr:grpSp>
    <xdr:clientData/>
  </xdr:twoCellAnchor>
  <xdr:twoCellAnchor>
    <xdr:from>
      <xdr:col>9</xdr:col>
      <xdr:colOff>586016</xdr:colOff>
      <xdr:row>29</xdr:row>
      <xdr:rowOff>177800</xdr:rowOff>
    </xdr:from>
    <xdr:to>
      <xdr:col>11</xdr:col>
      <xdr:colOff>141516</xdr:colOff>
      <xdr:row>38</xdr:row>
      <xdr:rowOff>88900</xdr:rowOff>
    </xdr:to>
    <xdr:grpSp>
      <xdr:nvGrpSpPr>
        <xdr:cNvPr id="232" name="Grupo 231">
          <a:hlinkClick xmlns:r="http://schemas.openxmlformats.org/officeDocument/2006/relationships" r:id="rId74"/>
          <a:extLst>
            <a:ext uri="{FF2B5EF4-FFF2-40B4-BE49-F238E27FC236}">
              <a16:creationId xmlns:a16="http://schemas.microsoft.com/office/drawing/2014/main" id="{BFDAAC25-AAA6-A13C-1B43-D4D71D8FEB0D}"/>
            </a:ext>
          </a:extLst>
        </xdr:cNvPr>
        <xdr:cNvGrpSpPr/>
      </xdr:nvGrpSpPr>
      <xdr:grpSpPr>
        <a:xfrm>
          <a:off x="7440841" y="5429250"/>
          <a:ext cx="1085850" cy="1533525"/>
          <a:chOff x="8039100" y="4902200"/>
          <a:chExt cx="1206500" cy="1625600"/>
        </a:xfrm>
      </xdr:grpSpPr>
      <xdr:grpSp>
        <xdr:nvGrpSpPr>
          <xdr:cNvPr id="224" name="Grupo 223">
            <a:extLst>
              <a:ext uri="{FF2B5EF4-FFF2-40B4-BE49-F238E27FC236}">
                <a16:creationId xmlns:a16="http://schemas.microsoft.com/office/drawing/2014/main" id="{AC74888B-0156-B04F-8224-54B3A6C8F4BA}"/>
              </a:ext>
            </a:extLst>
          </xdr:cNvPr>
          <xdr:cNvGrpSpPr/>
        </xdr:nvGrpSpPr>
        <xdr:grpSpPr>
          <a:xfrm>
            <a:off x="8039100" y="4902200"/>
            <a:ext cx="1206500" cy="1625600"/>
            <a:chOff x="6769100" y="4914900"/>
            <a:chExt cx="1206500" cy="1625600"/>
          </a:xfrm>
        </xdr:grpSpPr>
        <xdr:grpSp>
          <xdr:nvGrpSpPr>
            <xdr:cNvPr id="225" name="Grupo 224">
              <a:extLst>
                <a:ext uri="{FF2B5EF4-FFF2-40B4-BE49-F238E27FC236}">
                  <a16:creationId xmlns:a16="http://schemas.microsoft.com/office/drawing/2014/main" id="{A1830A77-2E3A-05A7-2D6E-5A0CAC746D0D}"/>
                </a:ext>
              </a:extLst>
            </xdr:cNvPr>
            <xdr:cNvGrpSpPr/>
          </xdr:nvGrpSpPr>
          <xdr:grpSpPr>
            <a:xfrm>
              <a:off x="6769100" y="4914900"/>
              <a:ext cx="1206500" cy="1625600"/>
              <a:chOff x="723900" y="1600200"/>
              <a:chExt cx="1206500" cy="1625600"/>
            </a:xfrm>
          </xdr:grpSpPr>
          <xdr:sp macro="" textlink="">
            <xdr:nvSpPr>
              <xdr:cNvPr id="228" name="Cubo 227">
                <a:extLst>
                  <a:ext uri="{FF2B5EF4-FFF2-40B4-BE49-F238E27FC236}">
                    <a16:creationId xmlns:a16="http://schemas.microsoft.com/office/drawing/2014/main" id="{B6828B6C-C768-0E03-CF90-1EEFB707AFF0}"/>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29" name="CuadroTexto 228">
                <a:extLst>
                  <a:ext uri="{FF2B5EF4-FFF2-40B4-BE49-F238E27FC236}">
                    <a16:creationId xmlns:a16="http://schemas.microsoft.com/office/drawing/2014/main" id="{DB81C4F7-8317-0393-DA35-8577891A283A}"/>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SISTEMA SILVOPASTORIL</a:t>
                </a:r>
              </a:p>
            </xdr:txBody>
          </xdr:sp>
        </xdr:grpSp>
        <xdr:pic>
          <xdr:nvPicPr>
            <xdr:cNvPr id="227" name="Gráfico 226" descr="Árbol de hojas podridas con relleno sólido">
              <a:extLst>
                <a:ext uri="{FF2B5EF4-FFF2-40B4-BE49-F238E27FC236}">
                  <a16:creationId xmlns:a16="http://schemas.microsoft.com/office/drawing/2014/main" id="{814D7156-F36C-2EFE-9308-D270C6B86756}"/>
                </a:ext>
              </a:extLst>
            </xdr:cNvPr>
            <xdr:cNvPicPr>
              <a:picLocks noChangeAspect="1"/>
            </xdr:cNvPicPr>
          </xdr:nvPicPr>
          <xdr:blipFill>
            <a:blip xmlns:r="http://schemas.openxmlformats.org/officeDocument/2006/relationships" r:embed="rId72" cstate="print">
              <a:extLst>
                <a:ext uri="{28A0092B-C50C-407E-A947-70E740481C1C}">
                  <a14:useLocalDpi xmlns:a14="http://schemas.microsoft.com/office/drawing/2010/main" val="0"/>
                </a:ext>
                <a:ext uri="{96DAC541-7B7A-43D3-8B79-37D633B846F1}">
                  <asvg:svgBlip xmlns:asvg="http://schemas.microsoft.com/office/drawing/2016/SVG/main" r:embed="rId73"/>
                </a:ext>
              </a:extLst>
            </a:blip>
            <a:stretch>
              <a:fillRect/>
            </a:stretch>
          </xdr:blipFill>
          <xdr:spPr>
            <a:xfrm>
              <a:off x="6997700" y="5080000"/>
              <a:ext cx="546100" cy="546100"/>
            </a:xfrm>
            <a:prstGeom prst="rect">
              <a:avLst/>
            </a:prstGeom>
          </xdr:spPr>
        </xdr:pic>
      </xdr:grpSp>
      <xdr:pic>
        <xdr:nvPicPr>
          <xdr:cNvPr id="231" name="Gráfico 230" descr="Vaca con relleno sólido">
            <a:extLst>
              <a:ext uri="{FF2B5EF4-FFF2-40B4-BE49-F238E27FC236}">
                <a16:creationId xmlns:a16="http://schemas.microsoft.com/office/drawing/2014/main" id="{26B121BB-9FD8-8249-DC17-EE4A9AFB5CD7}"/>
              </a:ext>
            </a:extLst>
          </xdr:cNvPr>
          <xdr:cNvPicPr>
            <a:picLocks noChangeAspect="1"/>
          </xdr:cNvPicPr>
        </xdr:nvPicPr>
        <xdr:blipFill>
          <a:blip xmlns:r="http://schemas.openxmlformats.org/officeDocument/2006/relationships" r:embed="rId75" cstate="print">
            <a:extLst>
              <a:ext uri="{28A0092B-C50C-407E-A947-70E740481C1C}">
                <a14:useLocalDpi xmlns:a14="http://schemas.microsoft.com/office/drawing/2010/main" val="0"/>
              </a:ext>
              <a:ext uri="{96DAC541-7B7A-43D3-8B79-37D633B846F1}">
                <asvg:svgBlip xmlns:asvg="http://schemas.microsoft.com/office/drawing/2016/SVG/main" r:embed="rId76"/>
              </a:ext>
            </a:extLst>
          </a:blip>
          <a:stretch>
            <a:fillRect/>
          </a:stretch>
        </xdr:blipFill>
        <xdr:spPr>
          <a:xfrm>
            <a:off x="8585200" y="5410200"/>
            <a:ext cx="393700" cy="393700"/>
          </a:xfrm>
          <a:prstGeom prst="rect">
            <a:avLst/>
          </a:prstGeom>
        </xdr:spPr>
      </xdr:pic>
    </xdr:grpSp>
    <xdr:clientData/>
  </xdr:twoCellAnchor>
  <xdr:twoCellAnchor>
    <xdr:from>
      <xdr:col>11</xdr:col>
      <xdr:colOff>177800</xdr:colOff>
      <xdr:row>29</xdr:row>
      <xdr:rowOff>127000</xdr:rowOff>
    </xdr:from>
    <xdr:to>
      <xdr:col>12</xdr:col>
      <xdr:colOff>558800</xdr:colOff>
      <xdr:row>38</xdr:row>
      <xdr:rowOff>38100</xdr:rowOff>
    </xdr:to>
    <xdr:grpSp>
      <xdr:nvGrpSpPr>
        <xdr:cNvPr id="242" name="Grupo 241">
          <a:hlinkClick xmlns:r="http://schemas.openxmlformats.org/officeDocument/2006/relationships" r:id="rId77"/>
          <a:extLst>
            <a:ext uri="{FF2B5EF4-FFF2-40B4-BE49-F238E27FC236}">
              <a16:creationId xmlns:a16="http://schemas.microsoft.com/office/drawing/2014/main" id="{4D6F8DE8-5421-5D69-2614-B107BB830486}"/>
            </a:ext>
          </a:extLst>
        </xdr:cNvPr>
        <xdr:cNvGrpSpPr/>
      </xdr:nvGrpSpPr>
      <xdr:grpSpPr>
        <a:xfrm>
          <a:off x="8562975" y="5372100"/>
          <a:ext cx="1143000" cy="1543050"/>
          <a:chOff x="9258300" y="4889500"/>
          <a:chExt cx="1206500" cy="1625600"/>
        </a:xfrm>
      </xdr:grpSpPr>
      <xdr:grpSp>
        <xdr:nvGrpSpPr>
          <xdr:cNvPr id="236" name="Grupo 235">
            <a:extLst>
              <a:ext uri="{FF2B5EF4-FFF2-40B4-BE49-F238E27FC236}">
                <a16:creationId xmlns:a16="http://schemas.microsoft.com/office/drawing/2014/main" id="{5B98D501-1640-3031-1342-0B929BBA1CCC}"/>
              </a:ext>
            </a:extLst>
          </xdr:cNvPr>
          <xdr:cNvGrpSpPr/>
        </xdr:nvGrpSpPr>
        <xdr:grpSpPr>
          <a:xfrm>
            <a:off x="9258300" y="4889500"/>
            <a:ext cx="1206500" cy="1625600"/>
            <a:chOff x="723900" y="1600200"/>
            <a:chExt cx="1206500" cy="1625600"/>
          </a:xfrm>
        </xdr:grpSpPr>
        <xdr:sp macro="" textlink="">
          <xdr:nvSpPr>
            <xdr:cNvPr id="238" name="Cubo 237">
              <a:extLst>
                <a:ext uri="{FF2B5EF4-FFF2-40B4-BE49-F238E27FC236}">
                  <a16:creationId xmlns:a16="http://schemas.microsoft.com/office/drawing/2014/main" id="{626B6949-1913-B26B-7897-B9001052505F}"/>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39" name="CuadroTexto 238">
              <a:extLst>
                <a:ext uri="{FF2B5EF4-FFF2-40B4-BE49-F238E27FC236}">
                  <a16:creationId xmlns:a16="http://schemas.microsoft.com/office/drawing/2014/main" id="{A62F6181-C365-046C-FCEC-3717C9964680}"/>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SOMBRA NATURAL</a:t>
              </a:r>
            </a:p>
          </xdr:txBody>
        </xdr:sp>
      </xdr:grpSp>
      <xdr:pic>
        <xdr:nvPicPr>
          <xdr:cNvPr id="241" name="Gráfico 240" descr="Escena de colina con relleno sólido">
            <a:extLst>
              <a:ext uri="{FF2B5EF4-FFF2-40B4-BE49-F238E27FC236}">
                <a16:creationId xmlns:a16="http://schemas.microsoft.com/office/drawing/2014/main" id="{C1BA1F2B-02A0-093D-1FEC-407D58F58BB9}"/>
              </a:ext>
            </a:extLst>
          </xdr:cNvPr>
          <xdr:cNvPicPr>
            <a:picLocks noChangeAspect="1"/>
          </xdr:cNvPicPr>
        </xdr:nvPicPr>
        <xdr:blipFill>
          <a:blip xmlns:r="http://schemas.openxmlformats.org/officeDocument/2006/relationships" r:embed="rId78" cstate="print">
            <a:extLst>
              <a:ext uri="{28A0092B-C50C-407E-A947-70E740481C1C}">
                <a14:useLocalDpi xmlns:a14="http://schemas.microsoft.com/office/drawing/2010/main" val="0"/>
              </a:ext>
              <a:ext uri="{96DAC541-7B7A-43D3-8B79-37D633B846F1}">
                <asvg:svgBlip xmlns:asvg="http://schemas.microsoft.com/office/drawing/2016/SVG/main" r:embed="rId79"/>
              </a:ext>
            </a:extLst>
          </a:blip>
          <a:stretch>
            <a:fillRect/>
          </a:stretch>
        </xdr:blipFill>
        <xdr:spPr>
          <a:xfrm>
            <a:off x="9525000" y="5118100"/>
            <a:ext cx="660400" cy="660400"/>
          </a:xfrm>
          <a:prstGeom prst="rect">
            <a:avLst/>
          </a:prstGeom>
        </xdr:spPr>
      </xdr:pic>
    </xdr:grpSp>
    <xdr:clientData/>
  </xdr:twoCellAnchor>
  <xdr:twoCellAnchor>
    <xdr:from>
      <xdr:col>0</xdr:col>
      <xdr:colOff>393700</xdr:colOff>
      <xdr:row>39</xdr:row>
      <xdr:rowOff>12700</xdr:rowOff>
    </xdr:from>
    <xdr:to>
      <xdr:col>1</xdr:col>
      <xdr:colOff>774700</xdr:colOff>
      <xdr:row>47</xdr:row>
      <xdr:rowOff>114300</xdr:rowOff>
    </xdr:to>
    <xdr:grpSp>
      <xdr:nvGrpSpPr>
        <xdr:cNvPr id="255" name="Grupo 254">
          <a:hlinkClick xmlns:r="http://schemas.openxmlformats.org/officeDocument/2006/relationships" r:id="rId80"/>
          <a:extLst>
            <a:ext uri="{FF2B5EF4-FFF2-40B4-BE49-F238E27FC236}">
              <a16:creationId xmlns:a16="http://schemas.microsoft.com/office/drawing/2014/main" id="{A317E688-CE56-BE30-779F-86FEA76C8D57}"/>
            </a:ext>
          </a:extLst>
        </xdr:cNvPr>
        <xdr:cNvGrpSpPr/>
      </xdr:nvGrpSpPr>
      <xdr:grpSpPr>
        <a:xfrm>
          <a:off x="390525" y="7067550"/>
          <a:ext cx="1133475" cy="1552575"/>
          <a:chOff x="393700" y="6680200"/>
          <a:chExt cx="1206500" cy="1625600"/>
        </a:xfrm>
      </xdr:grpSpPr>
      <xdr:grpSp>
        <xdr:nvGrpSpPr>
          <xdr:cNvPr id="244" name="Grupo 243">
            <a:extLst>
              <a:ext uri="{FF2B5EF4-FFF2-40B4-BE49-F238E27FC236}">
                <a16:creationId xmlns:a16="http://schemas.microsoft.com/office/drawing/2014/main" id="{C6461BFE-D34F-EAF5-F7CB-EE7AA9C5C74A}"/>
              </a:ext>
            </a:extLst>
          </xdr:cNvPr>
          <xdr:cNvGrpSpPr/>
        </xdr:nvGrpSpPr>
        <xdr:grpSpPr>
          <a:xfrm>
            <a:off x="393700" y="6680200"/>
            <a:ext cx="1206500" cy="1625600"/>
            <a:chOff x="723900" y="1600200"/>
            <a:chExt cx="1206500" cy="1625600"/>
          </a:xfrm>
        </xdr:grpSpPr>
        <xdr:sp macro="" textlink="">
          <xdr:nvSpPr>
            <xdr:cNvPr id="246" name="Cubo 245">
              <a:extLst>
                <a:ext uri="{FF2B5EF4-FFF2-40B4-BE49-F238E27FC236}">
                  <a16:creationId xmlns:a16="http://schemas.microsoft.com/office/drawing/2014/main" id="{1FF6041F-8DCE-5A91-DD66-A7101532DCA1}"/>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47" name="CuadroTexto 246">
              <a:extLst>
                <a:ext uri="{FF2B5EF4-FFF2-40B4-BE49-F238E27FC236}">
                  <a16:creationId xmlns:a16="http://schemas.microsoft.com/office/drawing/2014/main" id="{9AC34E36-7004-0010-A14B-CC25A96044B4}"/>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TERRAZA AGRÍCOLA</a:t>
              </a:r>
            </a:p>
          </xdr:txBody>
        </xdr:sp>
      </xdr:grpSp>
      <xdr:pic>
        <xdr:nvPicPr>
          <xdr:cNvPr id="249" name="Gráfico 248" descr="Mesa de picnic con relleno sólido">
            <a:extLst>
              <a:ext uri="{FF2B5EF4-FFF2-40B4-BE49-F238E27FC236}">
                <a16:creationId xmlns:a16="http://schemas.microsoft.com/office/drawing/2014/main" id="{69D6626F-0BCC-7D27-0A0C-58C4AF986430}"/>
              </a:ext>
            </a:extLst>
          </xdr:cNvPr>
          <xdr:cNvPicPr>
            <a:picLocks noChangeAspect="1"/>
          </xdr:cNvPicPr>
        </xdr:nvPicPr>
        <xdr:blipFill>
          <a:blip xmlns:r="http://schemas.openxmlformats.org/officeDocument/2006/relationships" r:embed="rId81" cstate="print">
            <a:extLst>
              <a:ext uri="{28A0092B-C50C-407E-A947-70E740481C1C}">
                <a14:useLocalDpi xmlns:a14="http://schemas.microsoft.com/office/drawing/2010/main" val="0"/>
              </a:ext>
              <a:ext uri="{96DAC541-7B7A-43D3-8B79-37D633B846F1}">
                <asvg:svgBlip xmlns:asvg="http://schemas.microsoft.com/office/drawing/2016/SVG/main" r:embed="rId82"/>
              </a:ext>
            </a:extLst>
          </a:blip>
          <a:stretch>
            <a:fillRect/>
          </a:stretch>
        </xdr:blipFill>
        <xdr:spPr>
          <a:xfrm>
            <a:off x="711200" y="7150100"/>
            <a:ext cx="482600" cy="482600"/>
          </a:xfrm>
          <a:prstGeom prst="rect">
            <a:avLst/>
          </a:prstGeom>
        </xdr:spPr>
      </xdr:pic>
      <xdr:pic>
        <xdr:nvPicPr>
          <xdr:cNvPr id="251" name="Gráfico 250" descr="Planta con relleno sólido">
            <a:extLst>
              <a:ext uri="{FF2B5EF4-FFF2-40B4-BE49-F238E27FC236}">
                <a16:creationId xmlns:a16="http://schemas.microsoft.com/office/drawing/2014/main" id="{DD1B1848-7FED-3BF8-8AF6-B525547CD66B}"/>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 uri="{96DAC541-7B7A-43D3-8B79-37D633B846F1}">
                <asvg:svgBlip xmlns:asvg="http://schemas.microsoft.com/office/drawing/2016/SVG/main" r:embed="rId36"/>
              </a:ext>
            </a:extLst>
          </a:blip>
          <a:stretch>
            <a:fillRect/>
          </a:stretch>
        </xdr:blipFill>
        <xdr:spPr>
          <a:xfrm>
            <a:off x="749300" y="6858000"/>
            <a:ext cx="406400" cy="406400"/>
          </a:xfrm>
          <a:prstGeom prst="rect">
            <a:avLst/>
          </a:prstGeom>
        </xdr:spPr>
      </xdr:pic>
    </xdr:grpSp>
    <xdr:clientData/>
  </xdr:twoCellAnchor>
  <xdr:twoCellAnchor>
    <xdr:from>
      <xdr:col>2</xdr:col>
      <xdr:colOff>55033</xdr:colOff>
      <xdr:row>38</xdr:row>
      <xdr:rowOff>165100</xdr:rowOff>
    </xdr:from>
    <xdr:to>
      <xdr:col>3</xdr:col>
      <xdr:colOff>436033</xdr:colOff>
      <xdr:row>47</xdr:row>
      <xdr:rowOff>76200</xdr:rowOff>
    </xdr:to>
    <xdr:grpSp>
      <xdr:nvGrpSpPr>
        <xdr:cNvPr id="265" name="Grupo 264">
          <a:hlinkClick xmlns:r="http://schemas.openxmlformats.org/officeDocument/2006/relationships" r:id="rId83"/>
          <a:extLst>
            <a:ext uri="{FF2B5EF4-FFF2-40B4-BE49-F238E27FC236}">
              <a16:creationId xmlns:a16="http://schemas.microsoft.com/office/drawing/2014/main" id="{E41DB2ED-A785-39FA-1DCF-78C60E885794}"/>
            </a:ext>
          </a:extLst>
        </xdr:cNvPr>
        <xdr:cNvGrpSpPr/>
      </xdr:nvGrpSpPr>
      <xdr:grpSpPr>
        <a:xfrm>
          <a:off x="1579033" y="7038975"/>
          <a:ext cx="1143000" cy="1543050"/>
          <a:chOff x="1739900" y="6642100"/>
          <a:chExt cx="1206500" cy="1625600"/>
        </a:xfrm>
      </xdr:grpSpPr>
      <xdr:grpSp>
        <xdr:nvGrpSpPr>
          <xdr:cNvPr id="252" name="Grupo 251">
            <a:extLst>
              <a:ext uri="{FF2B5EF4-FFF2-40B4-BE49-F238E27FC236}">
                <a16:creationId xmlns:a16="http://schemas.microsoft.com/office/drawing/2014/main" id="{6CEA1254-403D-DE4A-BF20-CE7A8904506A}"/>
              </a:ext>
            </a:extLst>
          </xdr:cNvPr>
          <xdr:cNvGrpSpPr/>
        </xdr:nvGrpSpPr>
        <xdr:grpSpPr>
          <a:xfrm>
            <a:off x="1739900" y="6642100"/>
            <a:ext cx="1206500" cy="1625600"/>
            <a:chOff x="723900" y="1600200"/>
            <a:chExt cx="1206500" cy="1625600"/>
          </a:xfrm>
        </xdr:grpSpPr>
        <xdr:sp macro="" textlink="">
          <xdr:nvSpPr>
            <xdr:cNvPr id="253" name="Cubo 252">
              <a:extLst>
                <a:ext uri="{FF2B5EF4-FFF2-40B4-BE49-F238E27FC236}">
                  <a16:creationId xmlns:a16="http://schemas.microsoft.com/office/drawing/2014/main" id="{6B78F003-1194-1E40-784C-C05C8440F4B0}"/>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54" name="CuadroTexto 253">
              <a:extLst>
                <a:ext uri="{FF2B5EF4-FFF2-40B4-BE49-F238E27FC236}">
                  <a16:creationId xmlns:a16="http://schemas.microsoft.com/office/drawing/2014/main" id="{BECFFDD2-85B5-C8E8-470F-598B50462770}"/>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VIVERO</a:t>
              </a:r>
              <a:r>
                <a:rPr lang="es-ES_tradnl" sz="1100" b="0" u="sng" baseline="0">
                  <a:latin typeface="+mj-lt"/>
                </a:rPr>
                <a:t> MIXTO</a:t>
              </a:r>
              <a:endParaRPr lang="es-ES_tradnl" sz="1100" b="0" u="sng">
                <a:latin typeface="+mj-lt"/>
              </a:endParaRPr>
            </a:p>
          </xdr:txBody>
        </xdr:sp>
      </xdr:grpSp>
      <xdr:pic>
        <xdr:nvPicPr>
          <xdr:cNvPr id="257" name="Gráfico 256" descr="Semillas germinando con relleno sólido">
            <a:extLst>
              <a:ext uri="{FF2B5EF4-FFF2-40B4-BE49-F238E27FC236}">
                <a16:creationId xmlns:a16="http://schemas.microsoft.com/office/drawing/2014/main" id="{E1F8148B-915F-2B65-530C-DAF75046416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943100" y="6756400"/>
            <a:ext cx="431800" cy="431800"/>
          </a:xfrm>
          <a:prstGeom prst="rect">
            <a:avLst/>
          </a:prstGeom>
        </xdr:spPr>
      </xdr:pic>
      <xdr:pic>
        <xdr:nvPicPr>
          <xdr:cNvPr id="259" name="Gráfico 258" descr="Semillas germinando contorno">
            <a:extLst>
              <a:ext uri="{FF2B5EF4-FFF2-40B4-BE49-F238E27FC236}">
                <a16:creationId xmlns:a16="http://schemas.microsoft.com/office/drawing/2014/main" id="{32DCE4BB-FCAF-1155-32B6-1DBF2F22C558}"/>
              </a:ext>
            </a:extLst>
          </xdr:cNvPr>
          <xdr:cNvPicPr>
            <a:picLocks noChangeAspect="1"/>
          </xdr:cNvPicPr>
        </xdr:nvPicPr>
        <xdr:blipFill>
          <a:blip xmlns:r="http://schemas.openxmlformats.org/officeDocument/2006/relationships" r:embed="rId84" cstate="print">
            <a:extLst>
              <a:ext uri="{28A0092B-C50C-407E-A947-70E740481C1C}">
                <a14:useLocalDpi xmlns:a14="http://schemas.microsoft.com/office/drawing/2010/main" val="0"/>
              </a:ext>
              <a:ext uri="{96DAC541-7B7A-43D3-8B79-37D633B846F1}">
                <asvg:svgBlip xmlns:asvg="http://schemas.microsoft.com/office/drawing/2016/SVG/main" r:embed="rId85"/>
              </a:ext>
            </a:extLst>
          </a:blip>
          <a:stretch>
            <a:fillRect/>
          </a:stretch>
        </xdr:blipFill>
        <xdr:spPr>
          <a:xfrm>
            <a:off x="2209800" y="7048500"/>
            <a:ext cx="520700" cy="520700"/>
          </a:xfrm>
          <a:prstGeom prst="rect">
            <a:avLst/>
          </a:prstGeom>
        </xdr:spPr>
      </xdr:pic>
    </xdr:grpSp>
    <xdr:clientData/>
  </xdr:twoCellAnchor>
  <xdr:twoCellAnchor>
    <xdr:from>
      <xdr:col>3</xdr:col>
      <xdr:colOff>541866</xdr:colOff>
      <xdr:row>38</xdr:row>
      <xdr:rowOff>127000</xdr:rowOff>
    </xdr:from>
    <xdr:to>
      <xdr:col>5</xdr:col>
      <xdr:colOff>97366</xdr:colOff>
      <xdr:row>47</xdr:row>
      <xdr:rowOff>38100</xdr:rowOff>
    </xdr:to>
    <xdr:grpSp>
      <xdr:nvGrpSpPr>
        <xdr:cNvPr id="274" name="Grupo 273">
          <a:hlinkClick xmlns:r="http://schemas.openxmlformats.org/officeDocument/2006/relationships" r:id="rId86"/>
          <a:extLst>
            <a:ext uri="{FF2B5EF4-FFF2-40B4-BE49-F238E27FC236}">
              <a16:creationId xmlns:a16="http://schemas.microsoft.com/office/drawing/2014/main" id="{987C6EA7-888F-2A0E-9BF6-E3FB1B0A15DF}"/>
            </a:ext>
          </a:extLst>
        </xdr:cNvPr>
        <xdr:cNvGrpSpPr/>
      </xdr:nvGrpSpPr>
      <xdr:grpSpPr>
        <a:xfrm>
          <a:off x="2831041" y="7000875"/>
          <a:ext cx="1076325" cy="1543050"/>
          <a:chOff x="3022600" y="6604000"/>
          <a:chExt cx="1206500" cy="1625600"/>
        </a:xfrm>
      </xdr:grpSpPr>
      <xdr:grpSp>
        <xdr:nvGrpSpPr>
          <xdr:cNvPr id="267" name="Grupo 266">
            <a:extLst>
              <a:ext uri="{FF2B5EF4-FFF2-40B4-BE49-F238E27FC236}">
                <a16:creationId xmlns:a16="http://schemas.microsoft.com/office/drawing/2014/main" id="{1BFF3468-AF9B-1422-7C51-24D5C5F6E3FC}"/>
              </a:ext>
            </a:extLst>
          </xdr:cNvPr>
          <xdr:cNvGrpSpPr/>
        </xdr:nvGrpSpPr>
        <xdr:grpSpPr>
          <a:xfrm>
            <a:off x="3022600" y="6604000"/>
            <a:ext cx="1206500" cy="1625600"/>
            <a:chOff x="723900" y="1600200"/>
            <a:chExt cx="1206500" cy="1625600"/>
          </a:xfrm>
        </xdr:grpSpPr>
        <xdr:sp macro="" textlink="">
          <xdr:nvSpPr>
            <xdr:cNvPr id="270" name="Cubo 269">
              <a:extLst>
                <a:ext uri="{FF2B5EF4-FFF2-40B4-BE49-F238E27FC236}">
                  <a16:creationId xmlns:a16="http://schemas.microsoft.com/office/drawing/2014/main" id="{F368C34B-3CC3-F0E9-5EEA-440B7983355F}"/>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71" name="CuadroTexto 270">
              <a:extLst>
                <a:ext uri="{FF2B5EF4-FFF2-40B4-BE49-F238E27FC236}">
                  <a16:creationId xmlns:a16="http://schemas.microsoft.com/office/drawing/2014/main" id="{2C0A4B44-58B2-8406-AE4C-959AACD90B6A}"/>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ZANJAS BORDO</a:t>
              </a:r>
            </a:p>
          </xdr:txBody>
        </xdr:sp>
      </xdr:grpSp>
      <xdr:pic>
        <xdr:nvPicPr>
          <xdr:cNvPr id="273" name="Gráfico 272" descr="Icono de menú de hamburguesa con relleno sólido">
            <a:extLst>
              <a:ext uri="{FF2B5EF4-FFF2-40B4-BE49-F238E27FC236}">
                <a16:creationId xmlns:a16="http://schemas.microsoft.com/office/drawing/2014/main" id="{67224B20-20A8-76E4-D4DA-C324B2AFD2F6}"/>
              </a:ext>
            </a:extLst>
          </xdr:cNvPr>
          <xdr:cNvPicPr>
            <a:picLocks noChangeAspect="1"/>
          </xdr:cNvPicPr>
        </xdr:nvPicPr>
        <xdr:blipFill>
          <a:blip xmlns:r="http://schemas.openxmlformats.org/officeDocument/2006/relationships" r:embed="rId87" cstate="print">
            <a:extLst>
              <a:ext uri="{28A0092B-C50C-407E-A947-70E740481C1C}">
                <a14:useLocalDpi xmlns:a14="http://schemas.microsoft.com/office/drawing/2010/main" val="0"/>
              </a:ext>
              <a:ext uri="{96DAC541-7B7A-43D3-8B79-37D633B846F1}">
                <asvg:svgBlip xmlns:asvg="http://schemas.microsoft.com/office/drawing/2016/SVG/main" r:embed="rId88"/>
              </a:ext>
            </a:extLst>
          </a:blip>
          <a:stretch>
            <a:fillRect/>
          </a:stretch>
        </xdr:blipFill>
        <xdr:spPr>
          <a:xfrm>
            <a:off x="3289300" y="6794500"/>
            <a:ext cx="660400" cy="660400"/>
          </a:xfrm>
          <a:prstGeom prst="rect">
            <a:avLst/>
          </a:prstGeom>
        </xdr:spPr>
      </xdr:pic>
    </xdr:grpSp>
    <xdr:clientData/>
  </xdr:twoCellAnchor>
  <xdr:twoCellAnchor>
    <xdr:from>
      <xdr:col>5</xdr:col>
      <xdr:colOff>203200</xdr:colOff>
      <xdr:row>38</xdr:row>
      <xdr:rowOff>114300</xdr:rowOff>
    </xdr:from>
    <xdr:to>
      <xdr:col>6</xdr:col>
      <xdr:colOff>584200</xdr:colOff>
      <xdr:row>47</xdr:row>
      <xdr:rowOff>25400</xdr:rowOff>
    </xdr:to>
    <xdr:grpSp>
      <xdr:nvGrpSpPr>
        <xdr:cNvPr id="284" name="Grupo 283">
          <a:hlinkClick xmlns:r="http://schemas.openxmlformats.org/officeDocument/2006/relationships" r:id="rId89"/>
          <a:extLst>
            <a:ext uri="{FF2B5EF4-FFF2-40B4-BE49-F238E27FC236}">
              <a16:creationId xmlns:a16="http://schemas.microsoft.com/office/drawing/2014/main" id="{D412CCE9-A7D0-1028-0AF4-0C191D7FC9C3}"/>
            </a:ext>
          </a:extLst>
        </xdr:cNvPr>
        <xdr:cNvGrpSpPr/>
      </xdr:nvGrpSpPr>
      <xdr:grpSpPr>
        <a:xfrm>
          <a:off x="4010025" y="6991350"/>
          <a:ext cx="1143000" cy="1543050"/>
          <a:chOff x="4330700" y="6591300"/>
          <a:chExt cx="1206500" cy="1625600"/>
        </a:xfrm>
      </xdr:grpSpPr>
      <xdr:grpSp>
        <xdr:nvGrpSpPr>
          <xdr:cNvPr id="276" name="Grupo 275">
            <a:extLst>
              <a:ext uri="{FF2B5EF4-FFF2-40B4-BE49-F238E27FC236}">
                <a16:creationId xmlns:a16="http://schemas.microsoft.com/office/drawing/2014/main" id="{BB97AE8C-B9A5-423C-BEC0-07F4B018E31F}"/>
              </a:ext>
            </a:extLst>
          </xdr:cNvPr>
          <xdr:cNvGrpSpPr/>
        </xdr:nvGrpSpPr>
        <xdr:grpSpPr>
          <a:xfrm>
            <a:off x="4330700" y="6591300"/>
            <a:ext cx="1206500" cy="1625600"/>
            <a:chOff x="723900" y="1600200"/>
            <a:chExt cx="1206500" cy="1625600"/>
          </a:xfrm>
        </xdr:grpSpPr>
        <xdr:sp macro="" textlink="">
          <xdr:nvSpPr>
            <xdr:cNvPr id="278" name="Cubo 277">
              <a:extLst>
                <a:ext uri="{FF2B5EF4-FFF2-40B4-BE49-F238E27FC236}">
                  <a16:creationId xmlns:a16="http://schemas.microsoft.com/office/drawing/2014/main" id="{CE5AF54D-5BC0-54E0-4E8C-D27432AC0142}"/>
                </a:ext>
              </a:extLst>
            </xdr:cNvPr>
            <xdr:cNvSpPr/>
          </xdr:nvSpPr>
          <xdr:spPr>
            <a:xfrm>
              <a:off x="901700" y="1600200"/>
              <a:ext cx="965200" cy="952500"/>
            </a:xfrm>
            <a:prstGeom prst="cube">
              <a:avLst>
                <a:gd name="adj" fmla="val 13182"/>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sp macro="" textlink="">
          <xdr:nvSpPr>
            <xdr:cNvPr id="279" name="CuadroTexto 278">
              <a:extLst>
                <a:ext uri="{FF2B5EF4-FFF2-40B4-BE49-F238E27FC236}">
                  <a16:creationId xmlns:a16="http://schemas.microsoft.com/office/drawing/2014/main" id="{CFF09C50-90C6-B89D-ED8C-D421A570C565}"/>
                </a:ext>
              </a:extLst>
            </xdr:cNvPr>
            <xdr:cNvSpPr txBox="1"/>
          </xdr:nvSpPr>
          <xdr:spPr>
            <a:xfrm>
              <a:off x="723900" y="2578100"/>
              <a:ext cx="12065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b="0" u="sng">
                  <a:latin typeface="+mj-lt"/>
                </a:rPr>
                <a:t>OTRAS MEDIDAS</a:t>
              </a:r>
            </a:p>
          </xdr:txBody>
        </xdr:sp>
      </xdr:grpSp>
      <xdr:pic>
        <xdr:nvPicPr>
          <xdr:cNvPr id="283" name="Gráfico 282" descr="Colibrí con relleno sólido">
            <a:extLst>
              <a:ext uri="{FF2B5EF4-FFF2-40B4-BE49-F238E27FC236}">
                <a16:creationId xmlns:a16="http://schemas.microsoft.com/office/drawing/2014/main" id="{136B0650-25D7-4BC9-1FFE-F7037C23BCB0}"/>
              </a:ext>
            </a:extLst>
          </xdr:cNvPr>
          <xdr:cNvPicPr>
            <a:picLocks noChangeAspect="1"/>
          </xdr:cNvPicPr>
        </xdr:nvPicPr>
        <xdr:blipFill>
          <a:blip xmlns:r="http://schemas.openxmlformats.org/officeDocument/2006/relationships" r:embed="rId90" cstate="print">
            <a:extLst>
              <a:ext uri="{28A0092B-C50C-407E-A947-70E740481C1C}">
                <a14:useLocalDpi xmlns:a14="http://schemas.microsoft.com/office/drawing/2010/main" val="0"/>
              </a:ext>
              <a:ext uri="{96DAC541-7B7A-43D3-8B79-37D633B846F1}">
                <asvg:svgBlip xmlns:asvg="http://schemas.microsoft.com/office/drawing/2016/SVG/main" r:embed="rId91"/>
              </a:ext>
            </a:extLst>
          </a:blip>
          <a:stretch>
            <a:fillRect/>
          </a:stretch>
        </xdr:blipFill>
        <xdr:spPr>
          <a:xfrm>
            <a:off x="4635500" y="6819900"/>
            <a:ext cx="584200" cy="584200"/>
          </a:xfrm>
          <a:prstGeom prst="rect">
            <a:avLst/>
          </a:prstGeom>
        </xdr:spPr>
      </xdr:pic>
    </xdr:grpSp>
    <xdr:clientData/>
  </xdr:twoCellAnchor>
  <xdr:twoCellAnchor>
    <xdr:from>
      <xdr:col>2</xdr:col>
      <xdr:colOff>50800</xdr:colOff>
      <xdr:row>3</xdr:row>
      <xdr:rowOff>127000</xdr:rowOff>
    </xdr:from>
    <xdr:to>
      <xdr:col>11</xdr:col>
      <xdr:colOff>406400</xdr:colOff>
      <xdr:row>7</xdr:row>
      <xdr:rowOff>25400</xdr:rowOff>
    </xdr:to>
    <xdr:sp macro="" textlink="">
      <xdr:nvSpPr>
        <xdr:cNvPr id="286" name="CuadroTexto 285">
          <a:extLst>
            <a:ext uri="{FF2B5EF4-FFF2-40B4-BE49-F238E27FC236}">
              <a16:creationId xmlns:a16="http://schemas.microsoft.com/office/drawing/2014/main" id="{9C47F8AB-EB32-DC84-FC1B-8AF2827C8CEE}"/>
            </a:ext>
          </a:extLst>
        </xdr:cNvPr>
        <xdr:cNvSpPr txBox="1"/>
      </xdr:nvSpPr>
      <xdr:spPr>
        <a:xfrm>
          <a:off x="1701800" y="127000"/>
          <a:ext cx="77851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2000" b="1" u="sng">
              <a:solidFill>
                <a:srgbClr val="002060"/>
              </a:solidFill>
              <a:latin typeface="+mj-lt"/>
            </a:rPr>
            <a:t>MEDIDAS</a:t>
          </a:r>
          <a:r>
            <a:rPr lang="es-ES_tradnl" sz="2000" b="1" u="sng" baseline="0">
              <a:solidFill>
                <a:srgbClr val="002060"/>
              </a:solidFill>
              <a:latin typeface="+mj-lt"/>
            </a:rPr>
            <a:t> DE ADAPTACIÓN BASADA EN ECOSISTÉMAS (EbA)</a:t>
          </a:r>
          <a:endParaRPr lang="es-ES_tradnl" sz="2000" b="1" u="sng">
            <a:solidFill>
              <a:srgbClr val="002060"/>
            </a:solidFill>
            <a:latin typeface="+mj-lt"/>
          </a:endParaRPr>
        </a:p>
      </xdr:txBody>
    </xdr:sp>
    <xdr:clientData/>
  </xdr:twoCellAnchor>
  <xdr:twoCellAnchor>
    <xdr:from>
      <xdr:col>0</xdr:col>
      <xdr:colOff>787400</xdr:colOff>
      <xdr:row>7</xdr:row>
      <xdr:rowOff>25400</xdr:rowOff>
    </xdr:from>
    <xdr:to>
      <xdr:col>12</xdr:col>
      <xdr:colOff>406400</xdr:colOff>
      <xdr:row>11</xdr:row>
      <xdr:rowOff>114300</xdr:rowOff>
    </xdr:to>
    <xdr:sp macro="" textlink="">
      <xdr:nvSpPr>
        <xdr:cNvPr id="287" name="CuadroTexto 286">
          <a:extLst>
            <a:ext uri="{FF2B5EF4-FFF2-40B4-BE49-F238E27FC236}">
              <a16:creationId xmlns:a16="http://schemas.microsoft.com/office/drawing/2014/main" id="{91625367-6F7E-AE4C-BAAE-1F725883596F}"/>
            </a:ext>
          </a:extLst>
        </xdr:cNvPr>
        <xdr:cNvSpPr txBox="1"/>
      </xdr:nvSpPr>
      <xdr:spPr>
        <a:xfrm>
          <a:off x="787400" y="1358900"/>
          <a:ext cx="9525000" cy="850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050" b="0" u="none">
              <a:solidFill>
                <a:schemeClr val="tx1"/>
              </a:solidFill>
              <a:latin typeface="+mn-lt"/>
            </a:rPr>
            <a:t>A</a:t>
          </a:r>
          <a:r>
            <a:rPr lang="es-ES_tradnl" sz="1050" b="0" u="none" baseline="0">
              <a:solidFill>
                <a:schemeClr val="tx1"/>
              </a:solidFill>
              <a:latin typeface="+mn-lt"/>
            </a:rPr>
            <a:t> continuación, lo invitamos a hacer click sobre las medidas de adaptacón que va a verificar. Recuerde que estas medidas a verificar son aquellas que han sido financiadas con los recursos de la Línea MEbA de Bancóldex </a:t>
          </a:r>
          <a:endParaRPr lang="es-ES_tradnl" sz="1050" b="0" u="none">
            <a:solidFill>
              <a:schemeClr val="tx1"/>
            </a:solidFill>
            <a:latin typeface="+mn-lt"/>
          </a:endParaRPr>
        </a:p>
      </xdr:txBody>
    </xdr:sp>
    <xdr:clientData/>
  </xdr:twoCellAnchor>
  <xdr:twoCellAnchor>
    <xdr:from>
      <xdr:col>4</xdr:col>
      <xdr:colOff>723900</xdr:colOff>
      <xdr:row>0</xdr:row>
      <xdr:rowOff>152400</xdr:rowOff>
    </xdr:from>
    <xdr:to>
      <xdr:col>7</xdr:col>
      <xdr:colOff>730250</xdr:colOff>
      <xdr:row>2</xdr:row>
      <xdr:rowOff>119496</xdr:rowOff>
    </xdr:to>
    <xdr:sp macro="" textlink="">
      <xdr:nvSpPr>
        <xdr:cNvPr id="290" name="Cubo 289">
          <a:hlinkClick xmlns:r="http://schemas.openxmlformats.org/officeDocument/2006/relationships" r:id="rId92"/>
          <a:extLst>
            <a:ext uri="{FF2B5EF4-FFF2-40B4-BE49-F238E27FC236}">
              <a16:creationId xmlns:a16="http://schemas.microsoft.com/office/drawing/2014/main" id="{23C2C1D4-EFEE-3C42-B584-270C925B8704}"/>
            </a:ext>
          </a:extLst>
        </xdr:cNvPr>
        <xdr:cNvSpPr/>
      </xdr:nvSpPr>
      <xdr:spPr>
        <a:xfrm rot="10800000" flipV="1">
          <a:off x="4025900" y="152400"/>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8</xdr:col>
      <xdr:colOff>12700</xdr:colOff>
      <xdr:row>0</xdr:row>
      <xdr:rowOff>152400</xdr:rowOff>
    </xdr:from>
    <xdr:to>
      <xdr:col>11</xdr:col>
      <xdr:colOff>19050</xdr:colOff>
      <xdr:row>2</xdr:row>
      <xdr:rowOff>119496</xdr:rowOff>
    </xdr:to>
    <xdr:sp macro="" textlink="">
      <xdr:nvSpPr>
        <xdr:cNvPr id="291" name="Cubo 290">
          <a:hlinkClick xmlns:r="http://schemas.openxmlformats.org/officeDocument/2006/relationships" r:id="rId93"/>
          <a:extLst>
            <a:ext uri="{FF2B5EF4-FFF2-40B4-BE49-F238E27FC236}">
              <a16:creationId xmlns:a16="http://schemas.microsoft.com/office/drawing/2014/main" id="{7E67BB61-71FB-3743-BECD-55EE65A40B48}"/>
            </a:ext>
          </a:extLst>
        </xdr:cNvPr>
        <xdr:cNvSpPr/>
      </xdr:nvSpPr>
      <xdr:spPr>
        <a:xfrm rot="10800000" flipV="1">
          <a:off x="6616700" y="152400"/>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11</xdr:col>
      <xdr:colOff>76200</xdr:colOff>
      <xdr:row>0</xdr:row>
      <xdr:rowOff>165100</xdr:rowOff>
    </xdr:from>
    <xdr:to>
      <xdr:col>14</xdr:col>
      <xdr:colOff>82550</xdr:colOff>
      <xdr:row>2</xdr:row>
      <xdr:rowOff>132196</xdr:rowOff>
    </xdr:to>
    <xdr:sp macro="" textlink="">
      <xdr:nvSpPr>
        <xdr:cNvPr id="293" name="Cubo 292">
          <a:hlinkClick xmlns:r="http://schemas.openxmlformats.org/officeDocument/2006/relationships" r:id="rId94"/>
          <a:extLst>
            <a:ext uri="{FF2B5EF4-FFF2-40B4-BE49-F238E27FC236}">
              <a16:creationId xmlns:a16="http://schemas.microsoft.com/office/drawing/2014/main" id="{F93507B3-DBD2-DF40-A695-570127050FA3}"/>
            </a:ext>
          </a:extLst>
        </xdr:cNvPr>
        <xdr:cNvSpPr/>
      </xdr:nvSpPr>
      <xdr:spPr>
        <a:xfrm rot="10800000" flipV="1">
          <a:off x="9156700" y="165100"/>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162790</xdr:colOff>
      <xdr:row>0</xdr:row>
      <xdr:rowOff>164733</xdr:rowOff>
    </xdr:from>
    <xdr:to>
      <xdr:col>1</xdr:col>
      <xdr:colOff>1454727</xdr:colOff>
      <xdr:row>2</xdr:row>
      <xdr:rowOff>172027</xdr:rowOff>
    </xdr:to>
    <xdr:pic>
      <xdr:nvPicPr>
        <xdr:cNvPr id="2" name="Imagen 1" descr="BANCOLDEX">
          <a:extLst>
            <a:ext uri="{FF2B5EF4-FFF2-40B4-BE49-F238E27FC236}">
              <a16:creationId xmlns:a16="http://schemas.microsoft.com/office/drawing/2014/main" id="{B755F985-1FC9-435A-BD23-9F3BDD24336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162790" y="164733"/>
          <a:ext cx="1557482" cy="399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610658</xdr:colOff>
      <xdr:row>3</xdr:row>
      <xdr:rowOff>79375</xdr:rowOff>
    </xdr:from>
    <xdr:to>
      <xdr:col>3</xdr:col>
      <xdr:colOff>540899</xdr:colOff>
      <xdr:row>5</xdr:row>
      <xdr:rowOff>104074</xdr:rowOff>
    </xdr:to>
    <xdr:pic>
      <xdr:nvPicPr>
        <xdr:cNvPr id="2" name="Imagen 1" descr="BANCOLDEX">
          <a:extLst>
            <a:ext uri="{FF2B5EF4-FFF2-40B4-BE49-F238E27FC236}">
              <a16:creationId xmlns:a16="http://schemas.microsoft.com/office/drawing/2014/main" id="{46D473D1-000B-475A-932C-B15CA9780FB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928158" y="444500"/>
          <a:ext cx="1676491" cy="37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25400</xdr:colOff>
      <xdr:row>0</xdr:row>
      <xdr:rowOff>152400</xdr:rowOff>
    </xdr:from>
    <xdr:to>
      <xdr:col>3</xdr:col>
      <xdr:colOff>609297</xdr:colOff>
      <xdr:row>2</xdr:row>
      <xdr:rowOff>117479</xdr:rowOff>
    </xdr:to>
    <xdr:sp macro="" textlink="">
      <xdr:nvSpPr>
        <xdr:cNvPr id="4" name="Cubo 3">
          <a:hlinkClick xmlns:r="http://schemas.openxmlformats.org/officeDocument/2006/relationships" r:id="rId2"/>
          <a:extLst>
            <a:ext uri="{FF2B5EF4-FFF2-40B4-BE49-F238E27FC236}">
              <a16:creationId xmlns:a16="http://schemas.microsoft.com/office/drawing/2014/main" id="{1DE687F5-6332-C74C-B3EF-9A5D550C8BF3}"/>
            </a:ext>
          </a:extLst>
        </xdr:cNvPr>
        <xdr:cNvSpPr/>
      </xdr:nvSpPr>
      <xdr:spPr>
        <a:xfrm rot="10800000" flipV="1">
          <a:off x="368300" y="152400"/>
          <a:ext cx="2488897" cy="346079"/>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6</xdr:col>
      <xdr:colOff>343504</xdr:colOff>
      <xdr:row>0</xdr:row>
      <xdr:rowOff>165100</xdr:rowOff>
    </xdr:from>
    <xdr:to>
      <xdr:col>8</xdr:col>
      <xdr:colOff>921354</xdr:colOff>
      <xdr:row>2</xdr:row>
      <xdr:rowOff>130179</xdr:rowOff>
    </xdr:to>
    <xdr:sp macro="" textlink="">
      <xdr:nvSpPr>
        <xdr:cNvPr id="5" name="Cubo 4">
          <a:hlinkClick xmlns:r="http://schemas.openxmlformats.org/officeDocument/2006/relationships" r:id="rId3"/>
          <a:extLst>
            <a:ext uri="{FF2B5EF4-FFF2-40B4-BE49-F238E27FC236}">
              <a16:creationId xmlns:a16="http://schemas.microsoft.com/office/drawing/2014/main" id="{0BF0C7F5-E849-5248-9B05-25EA986FD996}"/>
            </a:ext>
          </a:extLst>
        </xdr:cNvPr>
        <xdr:cNvSpPr/>
      </xdr:nvSpPr>
      <xdr:spPr>
        <a:xfrm rot="10800000" flipV="1">
          <a:off x="5448904" y="165100"/>
          <a:ext cx="2482850" cy="346079"/>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3</xdr:col>
      <xdr:colOff>661004</xdr:colOff>
      <xdr:row>0</xdr:row>
      <xdr:rowOff>152400</xdr:rowOff>
    </xdr:from>
    <xdr:to>
      <xdr:col>6</xdr:col>
      <xdr:colOff>286354</xdr:colOff>
      <xdr:row>2</xdr:row>
      <xdr:rowOff>117479</xdr:rowOff>
    </xdr:to>
    <xdr:sp macro="" textlink="">
      <xdr:nvSpPr>
        <xdr:cNvPr id="6" name="Cubo 5">
          <a:hlinkClick xmlns:r="http://schemas.openxmlformats.org/officeDocument/2006/relationships" r:id="rId4"/>
          <a:extLst>
            <a:ext uri="{FF2B5EF4-FFF2-40B4-BE49-F238E27FC236}">
              <a16:creationId xmlns:a16="http://schemas.microsoft.com/office/drawing/2014/main" id="{72791D40-FCEF-F541-B5CF-6AB4F33A7FE0}"/>
            </a:ext>
          </a:extLst>
        </xdr:cNvPr>
        <xdr:cNvSpPr/>
      </xdr:nvSpPr>
      <xdr:spPr>
        <a:xfrm rot="10800000" flipV="1">
          <a:off x="2908904" y="152400"/>
          <a:ext cx="2482850" cy="346079"/>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9</xdr:col>
      <xdr:colOff>11490</xdr:colOff>
      <xdr:row>0</xdr:row>
      <xdr:rowOff>170542</xdr:rowOff>
    </xdr:from>
    <xdr:to>
      <xdr:col>11</xdr:col>
      <xdr:colOff>589340</xdr:colOff>
      <xdr:row>2</xdr:row>
      <xdr:rowOff>135621</xdr:rowOff>
    </xdr:to>
    <xdr:sp macro="" textlink="">
      <xdr:nvSpPr>
        <xdr:cNvPr id="7" name="Cubo 6">
          <a:hlinkClick xmlns:r="http://schemas.openxmlformats.org/officeDocument/2006/relationships" r:id="rId5"/>
          <a:extLst>
            <a:ext uri="{FF2B5EF4-FFF2-40B4-BE49-F238E27FC236}">
              <a16:creationId xmlns:a16="http://schemas.microsoft.com/office/drawing/2014/main" id="{765C0090-98C9-7744-933A-8013EC1522EF}"/>
            </a:ext>
          </a:extLst>
        </xdr:cNvPr>
        <xdr:cNvSpPr/>
      </xdr:nvSpPr>
      <xdr:spPr>
        <a:xfrm rot="10800000" flipV="1">
          <a:off x="7974390" y="170542"/>
          <a:ext cx="2482850" cy="346079"/>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1897742</xdr:colOff>
      <xdr:row>6</xdr:row>
      <xdr:rowOff>1137</xdr:rowOff>
    </xdr:to>
    <xdr:pic>
      <xdr:nvPicPr>
        <xdr:cNvPr id="2" name="Imagen 1" descr="BANCOLDEX">
          <a:extLst>
            <a:ext uri="{FF2B5EF4-FFF2-40B4-BE49-F238E27FC236}">
              <a16:creationId xmlns:a16="http://schemas.microsoft.com/office/drawing/2014/main" id="{58FDAB28-CC40-49A0-9865-533B718B7CA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9544"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18143</xdr:colOff>
      <xdr:row>1</xdr:row>
      <xdr:rowOff>0</xdr:rowOff>
    </xdr:from>
    <xdr:to>
      <xdr:col>2</xdr:col>
      <xdr:colOff>305707</xdr:colOff>
      <xdr:row>2</xdr:row>
      <xdr:rowOff>148524</xdr:rowOff>
    </xdr:to>
    <xdr:sp macro="" textlink="">
      <xdr:nvSpPr>
        <xdr:cNvPr id="8" name="Cubo 7">
          <a:hlinkClick xmlns:r="http://schemas.openxmlformats.org/officeDocument/2006/relationships" r:id="rId2"/>
          <a:extLst>
            <a:ext uri="{FF2B5EF4-FFF2-40B4-BE49-F238E27FC236}">
              <a16:creationId xmlns:a16="http://schemas.microsoft.com/office/drawing/2014/main" id="{0A8204E0-3C4C-154A-B3C9-E79486A799EF}"/>
            </a:ext>
          </a:extLst>
        </xdr:cNvPr>
        <xdr:cNvSpPr/>
      </xdr:nvSpPr>
      <xdr:spPr>
        <a:xfrm rot="10800000" flipV="1">
          <a:off x="290286"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2922814</xdr:colOff>
      <xdr:row>1</xdr:row>
      <xdr:rowOff>12700</xdr:rowOff>
    </xdr:from>
    <xdr:to>
      <xdr:col>2</xdr:col>
      <xdr:colOff>5405664</xdr:colOff>
      <xdr:row>2</xdr:row>
      <xdr:rowOff>161224</xdr:rowOff>
    </xdr:to>
    <xdr:sp macro="" textlink="">
      <xdr:nvSpPr>
        <xdr:cNvPr id="9" name="Cubo 8">
          <a:hlinkClick xmlns:r="http://schemas.openxmlformats.org/officeDocument/2006/relationships" r:id="rId3"/>
          <a:extLst>
            <a:ext uri="{FF2B5EF4-FFF2-40B4-BE49-F238E27FC236}">
              <a16:creationId xmlns:a16="http://schemas.microsoft.com/office/drawing/2014/main" id="{F70853AB-FB54-EE41-8FB7-37754BB7F5D5}"/>
            </a:ext>
          </a:extLst>
        </xdr:cNvPr>
        <xdr:cNvSpPr/>
      </xdr:nvSpPr>
      <xdr:spPr>
        <a:xfrm rot="10800000" flipV="1">
          <a:off x="5390243"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370114</xdr:colOff>
      <xdr:row>1</xdr:row>
      <xdr:rowOff>0</xdr:rowOff>
    </xdr:from>
    <xdr:to>
      <xdr:col>2</xdr:col>
      <xdr:colOff>2852964</xdr:colOff>
      <xdr:row>2</xdr:row>
      <xdr:rowOff>148524</xdr:rowOff>
    </xdr:to>
    <xdr:sp macro="" textlink="">
      <xdr:nvSpPr>
        <xdr:cNvPr id="10" name="Cubo 9">
          <a:hlinkClick xmlns:r="http://schemas.openxmlformats.org/officeDocument/2006/relationships" r:id="rId4"/>
          <a:extLst>
            <a:ext uri="{FF2B5EF4-FFF2-40B4-BE49-F238E27FC236}">
              <a16:creationId xmlns:a16="http://schemas.microsoft.com/office/drawing/2014/main" id="{8ED17759-B1AF-1947-AD22-40EE6D0CA3CA}"/>
            </a:ext>
          </a:extLst>
        </xdr:cNvPr>
        <xdr:cNvSpPr/>
      </xdr:nvSpPr>
      <xdr:spPr>
        <a:xfrm rot="10800000" flipV="1">
          <a:off x="2837543"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2</xdr:col>
      <xdr:colOff>5461000</xdr:colOff>
      <xdr:row>1</xdr:row>
      <xdr:rowOff>18142</xdr:rowOff>
    </xdr:from>
    <xdr:to>
      <xdr:col>4</xdr:col>
      <xdr:colOff>1339850</xdr:colOff>
      <xdr:row>2</xdr:row>
      <xdr:rowOff>166666</xdr:rowOff>
    </xdr:to>
    <xdr:sp macro="" textlink="">
      <xdr:nvSpPr>
        <xdr:cNvPr id="12" name="Cubo 11">
          <a:hlinkClick xmlns:r="http://schemas.openxmlformats.org/officeDocument/2006/relationships" r:id="rId5"/>
          <a:extLst>
            <a:ext uri="{FF2B5EF4-FFF2-40B4-BE49-F238E27FC236}">
              <a16:creationId xmlns:a16="http://schemas.microsoft.com/office/drawing/2014/main" id="{03D919C5-98FD-1245-8D15-30584FF7E01D}"/>
            </a:ext>
          </a:extLst>
        </xdr:cNvPr>
        <xdr:cNvSpPr/>
      </xdr:nvSpPr>
      <xdr:spPr>
        <a:xfrm rot="10800000" flipV="1">
          <a:off x="7928429"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4</xdr:col>
      <xdr:colOff>1429656</xdr:colOff>
      <xdr:row>1</xdr:row>
      <xdr:rowOff>18143</xdr:rowOff>
    </xdr:from>
    <xdr:to>
      <xdr:col>5</xdr:col>
      <xdr:colOff>1118506</xdr:colOff>
      <xdr:row>2</xdr:row>
      <xdr:rowOff>166667</xdr:rowOff>
    </xdr:to>
    <xdr:sp macro="" textlink="">
      <xdr:nvSpPr>
        <xdr:cNvPr id="13" name="Cubo 12">
          <a:hlinkClick xmlns:r="http://schemas.openxmlformats.org/officeDocument/2006/relationships" r:id="rId6"/>
          <a:extLst>
            <a:ext uri="{FF2B5EF4-FFF2-40B4-BE49-F238E27FC236}">
              <a16:creationId xmlns:a16="http://schemas.microsoft.com/office/drawing/2014/main" id="{3FD1C11B-D950-1CD0-864B-C2008CAC4B7F}"/>
            </a:ext>
          </a:extLst>
        </xdr:cNvPr>
        <xdr:cNvSpPr/>
      </xdr:nvSpPr>
      <xdr:spPr>
        <a:xfrm rot="10800000" flipV="1">
          <a:off x="10501085"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98198</xdr:colOff>
      <xdr:row>3</xdr:row>
      <xdr:rowOff>147411</xdr:rowOff>
    </xdr:from>
    <xdr:to>
      <xdr:col>1</xdr:col>
      <xdr:colOff>1894567</xdr:colOff>
      <xdr:row>6</xdr:row>
      <xdr:rowOff>1137</xdr:rowOff>
    </xdr:to>
    <xdr:pic>
      <xdr:nvPicPr>
        <xdr:cNvPr id="2" name="Imagen 1" descr="BANCOLDEX">
          <a:extLst>
            <a:ext uri="{FF2B5EF4-FFF2-40B4-BE49-F238E27FC236}">
              <a16:creationId xmlns:a16="http://schemas.microsoft.com/office/drawing/2014/main" id="{F038C2BB-E6BF-4A28-A416-20D2596F88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23" t="41555" r="12446" b="41779"/>
        <a:stretch/>
      </xdr:blipFill>
      <xdr:spPr bwMode="auto">
        <a:xfrm>
          <a:off x="352198" y="147411"/>
          <a:ext cx="1796369" cy="40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287564</xdr:colOff>
      <xdr:row>2</xdr:row>
      <xdr:rowOff>148524</xdr:rowOff>
    </xdr:to>
    <xdr:sp macro="" textlink="">
      <xdr:nvSpPr>
        <xdr:cNvPr id="17" name="Cubo 16">
          <a:hlinkClick xmlns:r="http://schemas.openxmlformats.org/officeDocument/2006/relationships" r:id="rId2"/>
          <a:extLst>
            <a:ext uri="{FF2B5EF4-FFF2-40B4-BE49-F238E27FC236}">
              <a16:creationId xmlns:a16="http://schemas.microsoft.com/office/drawing/2014/main" id="{0240156E-1CAF-DF4A-96BA-932BF2DA03CE}"/>
            </a:ext>
          </a:extLst>
        </xdr:cNvPr>
        <xdr:cNvSpPr/>
      </xdr:nvSpPr>
      <xdr:spPr>
        <a:xfrm rot="10800000" flipV="1">
          <a:off x="272143" y="199571"/>
          <a:ext cx="2482850" cy="348096"/>
        </a:xfrm>
        <a:prstGeom prst="cube">
          <a:avLst>
            <a:gd name="adj" fmla="val 16011"/>
          </a:avLst>
        </a:prstGeom>
        <a:solidFill>
          <a:srgbClr val="7030A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Volver</a:t>
          </a:r>
          <a:r>
            <a:rPr lang="es-CO" sz="1100" b="1" baseline="0">
              <a:solidFill>
                <a:schemeClr val="bg1"/>
              </a:solidFill>
              <a:latin typeface="Arial Black" panose="020B0A04020102020204" pitchFamily="34" charset="0"/>
              <a:ea typeface="+mn-ea"/>
              <a:cs typeface="+mn-cs"/>
            </a:rPr>
            <a:t> a índice</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2904671</xdr:colOff>
      <xdr:row>1</xdr:row>
      <xdr:rowOff>12700</xdr:rowOff>
    </xdr:from>
    <xdr:to>
      <xdr:col>4</xdr:col>
      <xdr:colOff>1033236</xdr:colOff>
      <xdr:row>2</xdr:row>
      <xdr:rowOff>161224</xdr:rowOff>
    </xdr:to>
    <xdr:sp macro="" textlink="">
      <xdr:nvSpPr>
        <xdr:cNvPr id="18" name="Cubo 17">
          <a:hlinkClick xmlns:r="http://schemas.openxmlformats.org/officeDocument/2006/relationships" r:id="rId3"/>
          <a:extLst>
            <a:ext uri="{FF2B5EF4-FFF2-40B4-BE49-F238E27FC236}">
              <a16:creationId xmlns:a16="http://schemas.microsoft.com/office/drawing/2014/main" id="{4BF01FB9-EBCC-A349-8EC9-F6ECC88FDB8B}"/>
            </a:ext>
          </a:extLst>
        </xdr:cNvPr>
        <xdr:cNvSpPr/>
      </xdr:nvSpPr>
      <xdr:spPr>
        <a:xfrm rot="10800000" flipV="1">
          <a:off x="5372100" y="212271"/>
          <a:ext cx="2482850" cy="348096"/>
        </a:xfrm>
        <a:prstGeom prst="cube">
          <a:avLst>
            <a:gd name="adj" fmla="val 1601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índice de capacidad EbA</a:t>
          </a:r>
          <a:endParaRPr lang="es-CO" sz="1100" b="1">
            <a:solidFill>
              <a:schemeClr val="bg1"/>
            </a:solidFill>
            <a:latin typeface="Arial Black" panose="020B0A04020102020204" pitchFamily="34" charset="0"/>
            <a:ea typeface="+mn-ea"/>
            <a:cs typeface="+mn-cs"/>
          </a:endParaRPr>
        </a:p>
      </xdr:txBody>
    </xdr:sp>
    <xdr:clientData/>
  </xdr:twoCellAnchor>
  <xdr:twoCellAnchor>
    <xdr:from>
      <xdr:col>2</xdr:col>
      <xdr:colOff>351971</xdr:colOff>
      <xdr:row>1</xdr:row>
      <xdr:rowOff>0</xdr:rowOff>
    </xdr:from>
    <xdr:to>
      <xdr:col>2</xdr:col>
      <xdr:colOff>2834821</xdr:colOff>
      <xdr:row>2</xdr:row>
      <xdr:rowOff>148524</xdr:rowOff>
    </xdr:to>
    <xdr:sp macro="" textlink="">
      <xdr:nvSpPr>
        <xdr:cNvPr id="19" name="Cubo 18">
          <a:hlinkClick xmlns:r="http://schemas.openxmlformats.org/officeDocument/2006/relationships" r:id="rId4"/>
          <a:extLst>
            <a:ext uri="{FF2B5EF4-FFF2-40B4-BE49-F238E27FC236}">
              <a16:creationId xmlns:a16="http://schemas.microsoft.com/office/drawing/2014/main" id="{FE7FA21A-F83E-B449-B00F-B22E3083C5D2}"/>
            </a:ext>
          </a:extLst>
        </xdr:cNvPr>
        <xdr:cNvSpPr/>
      </xdr:nvSpPr>
      <xdr:spPr>
        <a:xfrm rot="10800000" flipV="1">
          <a:off x="2819400" y="199571"/>
          <a:ext cx="2482850" cy="348096"/>
        </a:xfrm>
        <a:prstGeom prst="cube">
          <a:avLst>
            <a:gd name="adj" fmla="val 1601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a:t>
          </a:r>
          <a:r>
            <a:rPr lang="es-CO" sz="1100" b="0" baseline="0">
              <a:solidFill>
                <a:schemeClr val="bg1"/>
              </a:solidFill>
              <a:latin typeface="Arial Black" panose="020B0A04020102020204" pitchFamily="34" charset="0"/>
              <a:ea typeface="+mn-ea"/>
              <a:cs typeface="+mn-cs"/>
            </a:rPr>
            <a:t> a información del cliente</a:t>
          </a:r>
          <a:endParaRPr lang="es-CO" sz="1100" b="0">
            <a:solidFill>
              <a:schemeClr val="bg1"/>
            </a:solidFill>
            <a:latin typeface="Arial Black" panose="020B0A04020102020204" pitchFamily="34" charset="0"/>
            <a:ea typeface="+mn-ea"/>
            <a:cs typeface="+mn-cs"/>
          </a:endParaRPr>
        </a:p>
      </xdr:txBody>
    </xdr:sp>
    <xdr:clientData/>
  </xdr:twoCellAnchor>
  <xdr:twoCellAnchor>
    <xdr:from>
      <xdr:col>4</xdr:col>
      <xdr:colOff>1088572</xdr:colOff>
      <xdr:row>1</xdr:row>
      <xdr:rowOff>18142</xdr:rowOff>
    </xdr:from>
    <xdr:to>
      <xdr:col>5</xdr:col>
      <xdr:colOff>777422</xdr:colOff>
      <xdr:row>2</xdr:row>
      <xdr:rowOff>166666</xdr:rowOff>
    </xdr:to>
    <xdr:sp macro="" textlink="">
      <xdr:nvSpPr>
        <xdr:cNvPr id="20" name="Cubo 19">
          <a:hlinkClick xmlns:r="http://schemas.openxmlformats.org/officeDocument/2006/relationships" r:id="rId5"/>
          <a:extLst>
            <a:ext uri="{FF2B5EF4-FFF2-40B4-BE49-F238E27FC236}">
              <a16:creationId xmlns:a16="http://schemas.microsoft.com/office/drawing/2014/main" id="{ECE5F4FF-FCA2-0F46-8D1F-B98E7E230E2D}"/>
            </a:ext>
          </a:extLst>
        </xdr:cNvPr>
        <xdr:cNvSpPr/>
      </xdr:nvSpPr>
      <xdr:spPr>
        <a:xfrm rot="10800000" flipV="1">
          <a:off x="7910286" y="217713"/>
          <a:ext cx="2482850" cy="348096"/>
        </a:xfrm>
        <a:prstGeom prst="cube">
          <a:avLst>
            <a:gd name="adj" fmla="val 16011"/>
          </a:avLst>
        </a:prstGeom>
        <a:solidFill>
          <a:srgbClr val="CC00CC"/>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0">
              <a:solidFill>
                <a:schemeClr val="bg1"/>
              </a:solidFill>
              <a:latin typeface="Arial Black" panose="020B0A04020102020204" pitchFamily="34" charset="0"/>
              <a:ea typeface="+mn-ea"/>
              <a:cs typeface="+mn-cs"/>
            </a:rPr>
            <a:t>Ir a medidas EbA</a:t>
          </a:r>
        </a:p>
      </xdr:txBody>
    </xdr:sp>
    <xdr:clientData/>
  </xdr:twoCellAnchor>
  <xdr:twoCellAnchor>
    <xdr:from>
      <xdr:col>5</xdr:col>
      <xdr:colOff>867228</xdr:colOff>
      <xdr:row>1</xdr:row>
      <xdr:rowOff>18143</xdr:rowOff>
    </xdr:from>
    <xdr:to>
      <xdr:col>6</xdr:col>
      <xdr:colOff>1590221</xdr:colOff>
      <xdr:row>2</xdr:row>
      <xdr:rowOff>166667</xdr:rowOff>
    </xdr:to>
    <xdr:sp macro="" textlink="">
      <xdr:nvSpPr>
        <xdr:cNvPr id="21" name="Cubo 20">
          <a:hlinkClick xmlns:r="http://schemas.openxmlformats.org/officeDocument/2006/relationships" r:id="rId6"/>
          <a:extLst>
            <a:ext uri="{FF2B5EF4-FFF2-40B4-BE49-F238E27FC236}">
              <a16:creationId xmlns:a16="http://schemas.microsoft.com/office/drawing/2014/main" id="{6F5AF351-E18F-5D4E-A301-A518B5F23029}"/>
            </a:ext>
          </a:extLst>
        </xdr:cNvPr>
        <xdr:cNvSpPr/>
      </xdr:nvSpPr>
      <xdr:spPr>
        <a:xfrm rot="10800000" flipV="1">
          <a:off x="10482942" y="217714"/>
          <a:ext cx="2482850" cy="348096"/>
        </a:xfrm>
        <a:prstGeom prst="cube">
          <a:avLst>
            <a:gd name="adj" fmla="val 16011"/>
          </a:avLst>
        </a:prstGeom>
        <a:solidFill>
          <a:srgbClr val="25BD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b="1">
              <a:solidFill>
                <a:schemeClr val="bg1"/>
              </a:solidFill>
              <a:latin typeface="Arial Black" panose="020B0A04020102020204" pitchFamily="34" charset="0"/>
              <a:ea typeface="+mn-ea"/>
              <a:cs typeface="+mn-cs"/>
            </a:rPr>
            <a:t>Ir</a:t>
          </a:r>
          <a:r>
            <a:rPr lang="es-CO" sz="1100" b="1" baseline="0">
              <a:solidFill>
                <a:schemeClr val="bg1"/>
              </a:solidFill>
              <a:latin typeface="Arial Black" panose="020B0A04020102020204" pitchFamily="34" charset="0"/>
              <a:ea typeface="+mn-ea"/>
              <a:cs typeface="+mn-cs"/>
            </a:rPr>
            <a:t> a Resultados MEbA</a:t>
          </a:r>
          <a:endParaRPr lang="es-CO" sz="1100" b="1">
            <a:solidFill>
              <a:schemeClr val="bg1"/>
            </a:solidFill>
            <a:latin typeface="Arial Black" panose="020B0A04020102020204" pitchFamily="34"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4:X44"/>
  <sheetViews>
    <sheetView zoomScale="90" zoomScaleNormal="90" workbookViewId="0"/>
  </sheetViews>
  <sheetFormatPr baseColWidth="10" defaultColWidth="10.90625" defaultRowHeight="14.5" x14ac:dyDescent="0.35"/>
  <cols>
    <col min="1" max="1" width="4.453125" style="1" customWidth="1"/>
    <col min="2" max="16384" width="10.90625" style="1"/>
  </cols>
  <sheetData>
    <row r="4" spans="1:24" ht="15" customHeight="1" x14ac:dyDescent="0.35">
      <c r="A4" s="221" t="s">
        <v>879</v>
      </c>
      <c r="B4" s="222"/>
      <c r="C4" s="222"/>
      <c r="D4" s="222"/>
      <c r="E4" s="222"/>
      <c r="F4" s="222"/>
      <c r="G4" s="222"/>
      <c r="H4" s="222"/>
      <c r="I4" s="222"/>
      <c r="J4" s="222"/>
      <c r="K4" s="222"/>
      <c r="L4" s="222"/>
      <c r="M4" s="222"/>
      <c r="N4" s="222"/>
      <c r="O4" s="222"/>
      <c r="P4" s="222"/>
      <c r="Q4" s="222"/>
      <c r="R4" s="222"/>
      <c r="S4" s="222"/>
      <c r="T4" s="222"/>
      <c r="U4" s="222"/>
      <c r="V4" s="222"/>
      <c r="W4" s="222"/>
      <c r="X4" s="222"/>
    </row>
    <row r="5" spans="1:24" ht="16" customHeight="1" x14ac:dyDescent="0.35">
      <c r="A5" s="221"/>
      <c r="B5" s="222"/>
      <c r="C5" s="222"/>
      <c r="D5" s="222"/>
      <c r="E5" s="222"/>
      <c r="F5" s="222"/>
      <c r="G5" s="222"/>
      <c r="H5" s="222"/>
      <c r="I5" s="222"/>
      <c r="J5" s="222"/>
      <c r="K5" s="222"/>
      <c r="L5" s="222"/>
      <c r="M5" s="222"/>
      <c r="N5" s="222"/>
      <c r="O5" s="222"/>
      <c r="P5" s="222"/>
      <c r="Q5" s="222"/>
      <c r="R5" s="222"/>
      <c r="S5" s="222"/>
      <c r="T5" s="222"/>
      <c r="U5" s="222"/>
      <c r="V5" s="222"/>
      <c r="W5" s="222"/>
      <c r="X5" s="222"/>
    </row>
    <row r="6" spans="1:24" x14ac:dyDescent="0.35">
      <c r="A6" s="199"/>
      <c r="B6" s="199"/>
      <c r="C6" s="199"/>
      <c r="D6" s="199"/>
      <c r="E6" s="199"/>
      <c r="F6" s="199"/>
      <c r="G6" s="199"/>
      <c r="H6" s="199"/>
      <c r="I6" s="199"/>
      <c r="J6" s="199"/>
      <c r="K6" s="199"/>
      <c r="L6" s="199"/>
      <c r="M6" s="199"/>
      <c r="N6" s="199"/>
    </row>
    <row r="7" spans="1:24" x14ac:dyDescent="0.35">
      <c r="A7" s="199"/>
      <c r="B7" s="199"/>
      <c r="C7" s="199"/>
      <c r="D7" s="199"/>
      <c r="E7" s="199"/>
      <c r="F7" s="199"/>
      <c r="G7" s="199"/>
      <c r="H7" s="199"/>
      <c r="I7" s="199"/>
      <c r="J7" s="199"/>
      <c r="K7" s="199"/>
      <c r="L7" s="199"/>
      <c r="M7" s="199"/>
      <c r="N7" s="199"/>
    </row>
    <row r="8" spans="1:24" x14ac:dyDescent="0.35">
      <c r="A8" s="199"/>
      <c r="B8" s="199"/>
      <c r="C8" s="199"/>
      <c r="D8" s="199"/>
      <c r="E8" s="199"/>
      <c r="F8" s="199"/>
      <c r="G8" s="199"/>
      <c r="H8" s="199"/>
      <c r="I8" s="199"/>
      <c r="J8" s="199"/>
      <c r="K8" s="199"/>
      <c r="L8" s="199"/>
      <c r="M8" s="199"/>
      <c r="N8" s="199"/>
    </row>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44" spans="14:14" x14ac:dyDescent="0.35">
      <c r="N44"/>
    </row>
  </sheetData>
  <sheetProtection algorithmName="SHA-512" hashValue="P+9ZpWHOeG+KXkC/EbICnXj5cM6uURgzGYJVENQ+fPLPhtePGh2sWpZGzBdabxdj5h6liwrAdcg2SlMp+6z7lA==" saltValue="p1aOB8ZkwNqwaOiktawkrg==" spinCount="100000" sheet="1" objects="1" scenarios="1"/>
  <mergeCells count="1">
    <mergeCell ref="A4:X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X31"/>
  <sheetViews>
    <sheetView zoomScale="90" zoomScaleNormal="90" workbookViewId="0"/>
  </sheetViews>
  <sheetFormatPr baseColWidth="10" defaultColWidth="10.90625" defaultRowHeight="14.5" x14ac:dyDescent="0.35"/>
  <cols>
    <col min="1" max="1" width="3.453125" style="1" customWidth="1"/>
    <col min="2" max="2" width="28.90625" style="1" customWidth="1"/>
    <col min="3" max="3" width="66.906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8.453125" style="1" hidden="1" customWidth="1"/>
    <col min="17" max="17" width="2.90625" style="1" hidden="1" customWidth="1"/>
    <col min="18" max="18" width="12.453125" style="1" hidden="1" customWidth="1"/>
    <col min="19" max="20" width="12.36328125" style="1" hidden="1" customWidth="1"/>
    <col min="21" max="21" width="10" style="1" hidden="1" customWidth="1"/>
    <col min="22" max="22" width="9" style="1" hidden="1" customWidth="1"/>
    <col min="23" max="23" width="10" style="1" hidden="1" customWidth="1"/>
    <col min="24" max="24" width="13.90625" style="1" hidden="1" customWidth="1"/>
    <col min="25" max="25" width="12" style="1" bestFit="1" customWidth="1"/>
    <col min="26" max="26" width="2.90625" style="1" bestFit="1" customWidth="1"/>
    <col min="27" max="16384" width="10.90625" style="1"/>
  </cols>
  <sheetData>
    <row r="4" spans="2:24" ht="14.5" customHeight="1" x14ac:dyDescent="0.35">
      <c r="B4" s="81"/>
      <c r="C4" s="564" t="s">
        <v>483</v>
      </c>
      <c r="D4" s="565"/>
      <c r="E4" s="565"/>
      <c r="F4" s="565"/>
      <c r="G4" s="565"/>
      <c r="H4" s="565"/>
      <c r="I4" s="565"/>
      <c r="J4" s="565"/>
      <c r="K4" s="565"/>
      <c r="L4" s="565"/>
      <c r="M4" s="565"/>
    </row>
    <row r="5" spans="2:24" ht="14.5" customHeight="1" x14ac:dyDescent="0.35">
      <c r="B5" s="82"/>
      <c r="C5" s="564"/>
      <c r="D5" s="565"/>
      <c r="E5" s="565"/>
      <c r="F5" s="565"/>
      <c r="G5" s="565"/>
      <c r="H5" s="565"/>
      <c r="I5" s="565"/>
      <c r="J5" s="565"/>
      <c r="K5" s="565"/>
      <c r="L5" s="565"/>
      <c r="M5" s="565"/>
    </row>
    <row r="6" spans="2:24" ht="14.5" customHeight="1" x14ac:dyDescent="0.35">
      <c r="B6" s="82"/>
      <c r="C6" s="564"/>
      <c r="D6" s="565"/>
      <c r="E6" s="565"/>
      <c r="F6" s="565"/>
      <c r="G6" s="565"/>
      <c r="H6" s="565"/>
      <c r="I6" s="565"/>
      <c r="J6" s="565"/>
      <c r="K6" s="565"/>
      <c r="L6" s="565"/>
      <c r="M6" s="565"/>
    </row>
    <row r="7" spans="2:24" ht="14.5" customHeight="1" x14ac:dyDescent="0.35">
      <c r="B7" s="83"/>
      <c r="C7" s="564"/>
      <c r="D7" s="565"/>
      <c r="E7" s="565"/>
      <c r="F7" s="565"/>
      <c r="G7" s="565"/>
      <c r="H7" s="565"/>
      <c r="I7" s="565"/>
      <c r="J7" s="565"/>
      <c r="K7" s="565"/>
      <c r="L7" s="565"/>
      <c r="M7" s="565"/>
      <c r="R7" s="615">
        <v>2</v>
      </c>
      <c r="S7" s="615"/>
      <c r="T7" s="615"/>
      <c r="U7" s="606">
        <v>3</v>
      </c>
      <c r="V7" s="606"/>
      <c r="W7" s="606">
        <v>5</v>
      </c>
      <c r="X7" s="606"/>
    </row>
    <row r="8" spans="2:24" ht="26" x14ac:dyDescent="0.35">
      <c r="B8" s="607" t="s">
        <v>403</v>
      </c>
      <c r="C8" s="608"/>
      <c r="D8" s="570" t="s">
        <v>404</v>
      </c>
      <c r="E8" s="571"/>
      <c r="F8" s="571"/>
      <c r="G8" s="571"/>
      <c r="H8" s="571"/>
      <c r="I8" s="571"/>
      <c r="J8" s="571"/>
      <c r="K8" s="571"/>
      <c r="L8" s="571"/>
      <c r="M8" s="571"/>
      <c r="R8" s="90" t="s">
        <v>484</v>
      </c>
      <c r="S8" s="130" t="s">
        <v>485</v>
      </c>
      <c r="T8" s="130" t="s">
        <v>486</v>
      </c>
      <c r="U8" s="119" t="s">
        <v>423</v>
      </c>
      <c r="V8" s="119" t="s">
        <v>424</v>
      </c>
      <c r="W8" s="119" t="s">
        <v>423</v>
      </c>
      <c r="X8" s="119" t="s">
        <v>424</v>
      </c>
    </row>
    <row r="9" spans="2:24" x14ac:dyDescent="0.35">
      <c r="B9" s="566"/>
      <c r="C9" s="609"/>
      <c r="D9" s="611" t="s">
        <v>405</v>
      </c>
      <c r="E9" s="612"/>
      <c r="F9" s="612"/>
      <c r="G9" s="612"/>
      <c r="H9" s="612"/>
      <c r="I9" s="612"/>
      <c r="J9" s="574"/>
      <c r="K9" s="575"/>
      <c r="L9" s="575"/>
      <c r="M9" s="576"/>
      <c r="R9" s="90"/>
      <c r="S9" s="130"/>
      <c r="T9" s="130"/>
      <c r="U9" s="119"/>
      <c r="V9" s="119"/>
      <c r="W9" s="119"/>
      <c r="X9" s="119"/>
    </row>
    <row r="10" spans="2:24" x14ac:dyDescent="0.35">
      <c r="B10" s="568"/>
      <c r="C10" s="610"/>
      <c r="D10" s="613"/>
      <c r="E10" s="614"/>
      <c r="F10" s="614"/>
      <c r="G10" s="614"/>
      <c r="H10" s="614"/>
      <c r="I10" s="614"/>
      <c r="J10" s="577"/>
      <c r="K10" s="578"/>
      <c r="L10" s="578"/>
      <c r="M10" s="579"/>
      <c r="R10" s="90"/>
      <c r="S10" s="130"/>
      <c r="T10" s="130"/>
      <c r="U10" s="119"/>
      <c r="V10" s="119"/>
      <c r="W10" s="119"/>
      <c r="X10" s="119"/>
    </row>
    <row r="11" spans="2:24" ht="29" x14ac:dyDescent="0.35">
      <c r="B11" s="84" t="s">
        <v>406</v>
      </c>
      <c r="C11" s="84" t="s">
        <v>407</v>
      </c>
      <c r="D11" s="597" t="s">
        <v>408</v>
      </c>
      <c r="E11" s="598"/>
      <c r="F11" s="622" t="s">
        <v>409</v>
      </c>
      <c r="G11" s="622"/>
      <c r="H11" s="622"/>
      <c r="I11" s="622"/>
      <c r="J11" s="622"/>
      <c r="K11" s="622"/>
      <c r="L11" s="106" t="s">
        <v>410</v>
      </c>
      <c r="M11" s="106" t="s">
        <v>411</v>
      </c>
      <c r="R11" s="90">
        <v>5</v>
      </c>
      <c r="S11" s="120">
        <v>3</v>
      </c>
      <c r="T11" s="92">
        <v>1</v>
      </c>
      <c r="U11" s="119">
        <v>5</v>
      </c>
      <c r="V11" s="119">
        <v>0</v>
      </c>
      <c r="W11" s="119">
        <v>5</v>
      </c>
      <c r="X11" s="119">
        <v>0</v>
      </c>
    </row>
    <row r="12" spans="2:24" ht="29" x14ac:dyDescent="0.35">
      <c r="B12" s="502" t="s">
        <v>412</v>
      </c>
      <c r="C12" s="504" t="s">
        <v>487</v>
      </c>
      <c r="D12" s="502">
        <v>1</v>
      </c>
      <c r="E12" s="560" t="s">
        <v>488</v>
      </c>
      <c r="F12" s="87" t="s">
        <v>489</v>
      </c>
      <c r="G12" s="131" t="s">
        <v>490</v>
      </c>
      <c r="H12" s="87" t="s">
        <v>491</v>
      </c>
      <c r="I12" s="87" t="s">
        <v>492</v>
      </c>
      <c r="J12" s="88" t="s">
        <v>493</v>
      </c>
      <c r="K12" s="88" t="s">
        <v>494</v>
      </c>
      <c r="L12" s="557">
        <v>0.2</v>
      </c>
      <c r="M12" s="623">
        <f>SUM(IF(F13="X",0.75,0),IF(G13="X",0.75,0),IF(H13="X",0.75,0),IF(I13="X",0.75,0),IF(J13="X",1,0),IF(K13="X",1,0))</f>
        <v>0</v>
      </c>
    </row>
    <row r="13" spans="2:24" x14ac:dyDescent="0.35">
      <c r="B13" s="503"/>
      <c r="C13" s="505"/>
      <c r="D13" s="503"/>
      <c r="E13" s="506"/>
      <c r="F13" s="108"/>
      <c r="G13" s="108"/>
      <c r="H13" s="108"/>
      <c r="I13" s="108"/>
      <c r="J13" s="108"/>
      <c r="K13" s="108"/>
      <c r="L13" s="558"/>
      <c r="M13" s="623"/>
    </row>
    <row r="14" spans="2:24" ht="46.5" customHeight="1" x14ac:dyDescent="0.35">
      <c r="B14" s="95" t="s">
        <v>495</v>
      </c>
      <c r="C14" s="96" t="s">
        <v>496</v>
      </c>
      <c r="D14" s="95">
        <v>2</v>
      </c>
      <c r="E14" s="97" t="s">
        <v>497</v>
      </c>
      <c r="F14" s="98"/>
      <c r="G14" s="629" t="s">
        <v>435</v>
      </c>
      <c r="H14" s="630"/>
      <c r="I14" s="630"/>
      <c r="J14" s="630"/>
      <c r="K14" s="630"/>
      <c r="L14" s="99">
        <v>0.2</v>
      </c>
      <c r="M14" s="100" t="e">
        <f>HLOOKUP(F14,R8:T11,2,0)</f>
        <v>#N/A</v>
      </c>
    </row>
    <row r="15" spans="2:24" ht="38.15" customHeight="1" x14ac:dyDescent="0.35">
      <c r="B15" s="95" t="s">
        <v>436</v>
      </c>
      <c r="C15" s="96" t="s">
        <v>498</v>
      </c>
      <c r="D15" s="95">
        <v>3</v>
      </c>
      <c r="E15" s="96" t="s">
        <v>499</v>
      </c>
      <c r="F15" s="132"/>
      <c r="G15" s="631" t="s">
        <v>435</v>
      </c>
      <c r="H15" s="632"/>
      <c r="I15" s="632"/>
      <c r="J15" s="632"/>
      <c r="K15" s="632"/>
      <c r="L15" s="99">
        <v>0.2</v>
      </c>
      <c r="M15" s="100" t="e">
        <f>HLOOKUP(F15,U8:V11,2,0)</f>
        <v>#N/A</v>
      </c>
    </row>
    <row r="16" spans="2:24" s="101" customFormat="1" ht="73.5" customHeight="1" x14ac:dyDescent="0.35">
      <c r="B16" s="502" t="s">
        <v>500</v>
      </c>
      <c r="C16" s="504" t="s">
        <v>501</v>
      </c>
      <c r="D16" s="502">
        <v>4</v>
      </c>
      <c r="E16" s="620" t="s">
        <v>502</v>
      </c>
      <c r="F16" s="131" t="s">
        <v>503</v>
      </c>
      <c r="G16" s="133" t="s">
        <v>504</v>
      </c>
      <c r="H16" s="134" t="s">
        <v>505</v>
      </c>
      <c r="I16" s="134" t="s">
        <v>506</v>
      </c>
      <c r="J16" s="134" t="s">
        <v>507</v>
      </c>
      <c r="K16" s="134" t="s">
        <v>508</v>
      </c>
      <c r="L16" s="557">
        <v>0.2</v>
      </c>
      <c r="M16" s="624">
        <f>SUM(IF(F17="X",1.5,0),IF(G17="X",1.5,0),IF(H17="X",0.5,0),IF(I17="X",0.5,0),IF(J17="X",0.5,0),IF(K17="X",0.5,0))</f>
        <v>0</v>
      </c>
    </row>
    <row r="17" spans="2:16" s="101" customFormat="1" ht="16" customHeight="1" x14ac:dyDescent="0.35">
      <c r="B17" s="503"/>
      <c r="C17" s="505"/>
      <c r="D17" s="503"/>
      <c r="E17" s="621"/>
      <c r="F17" s="108"/>
      <c r="G17" s="108"/>
      <c r="H17" s="108"/>
      <c r="I17" s="108"/>
      <c r="J17" s="108"/>
      <c r="K17" s="108"/>
      <c r="L17" s="619"/>
      <c r="M17" s="625"/>
    </row>
    <row r="18" spans="2:16" ht="51" customHeight="1" x14ac:dyDescent="0.35">
      <c r="B18" s="95" t="s">
        <v>442</v>
      </c>
      <c r="C18" s="96" t="s">
        <v>481</v>
      </c>
      <c r="D18" s="95">
        <v>5</v>
      </c>
      <c r="E18" s="97" t="s">
        <v>509</v>
      </c>
      <c r="F18" s="98"/>
      <c r="G18" s="626" t="s">
        <v>435</v>
      </c>
      <c r="H18" s="627"/>
      <c r="I18" s="627"/>
      <c r="J18" s="627"/>
      <c r="K18" s="628"/>
      <c r="L18" s="99">
        <v>0.2</v>
      </c>
      <c r="M18" s="100" t="e">
        <f>HLOOKUP(F18,W8:X11,2,0)</f>
        <v>#N/A</v>
      </c>
    </row>
    <row r="19" spans="2:16" ht="23.5" customHeight="1" x14ac:dyDescent="0.35">
      <c r="B19" s="583" t="s">
        <v>482</v>
      </c>
      <c r="C19" s="584"/>
      <c r="D19" s="584"/>
      <c r="E19" s="584"/>
      <c r="F19" s="584"/>
      <c r="G19" s="584"/>
      <c r="H19" s="584"/>
      <c r="I19" s="584"/>
      <c r="J19" s="584"/>
      <c r="K19" s="584"/>
      <c r="L19" s="525" t="s">
        <v>446</v>
      </c>
      <c r="M19" s="616" t="e">
        <f>SUM((M12*L12)+(M14*L14)+(M15*L15)+(M16*L16)+(M18*L18))</f>
        <v>#N/A</v>
      </c>
    </row>
    <row r="20" spans="2:16" ht="14.5" customHeight="1" x14ac:dyDescent="0.35">
      <c r="B20" s="586"/>
      <c r="C20" s="587"/>
      <c r="D20" s="587"/>
      <c r="E20" s="587"/>
      <c r="F20" s="587"/>
      <c r="G20" s="587"/>
      <c r="H20" s="587"/>
      <c r="I20" s="587"/>
      <c r="J20" s="587"/>
      <c r="K20" s="587"/>
      <c r="L20" s="525"/>
      <c r="M20" s="617"/>
      <c r="O20" s="102"/>
      <c r="P20" s="102"/>
    </row>
    <row r="21" spans="2:16" ht="14.5" customHeight="1" x14ac:dyDescent="0.35">
      <c r="B21" s="586"/>
      <c r="C21" s="587"/>
      <c r="D21" s="587"/>
      <c r="E21" s="587"/>
      <c r="F21" s="587"/>
      <c r="G21" s="587"/>
      <c r="H21" s="587"/>
      <c r="I21" s="587"/>
      <c r="J21" s="587"/>
      <c r="K21" s="587"/>
      <c r="L21" s="525"/>
      <c r="M21" s="617"/>
      <c r="O21" s="103"/>
      <c r="P21" s="103"/>
    </row>
    <row r="22" spans="2:16" ht="14.5" customHeight="1" x14ac:dyDescent="0.35">
      <c r="B22" s="586"/>
      <c r="C22" s="587"/>
      <c r="D22" s="587"/>
      <c r="E22" s="587"/>
      <c r="F22" s="587"/>
      <c r="G22" s="587"/>
      <c r="H22" s="587"/>
      <c r="I22" s="587"/>
      <c r="J22" s="587"/>
      <c r="K22" s="587"/>
      <c r="L22" s="525"/>
      <c r="M22" s="617"/>
      <c r="O22" s="104"/>
      <c r="P22" s="104"/>
    </row>
    <row r="23" spans="2:16" ht="14.5" customHeight="1" x14ac:dyDescent="0.35">
      <c r="B23" s="586"/>
      <c r="C23" s="587"/>
      <c r="D23" s="587"/>
      <c r="E23" s="587"/>
      <c r="F23" s="587"/>
      <c r="G23" s="587"/>
      <c r="H23" s="587"/>
      <c r="I23" s="587"/>
      <c r="J23" s="587"/>
      <c r="K23" s="587"/>
      <c r="L23" s="525"/>
      <c r="M23" s="617"/>
      <c r="O23" s="105"/>
      <c r="P23" s="105"/>
    </row>
    <row r="24" spans="2:16" ht="14.5" customHeight="1" x14ac:dyDescent="0.35">
      <c r="B24" s="586"/>
      <c r="C24" s="587"/>
      <c r="D24" s="587"/>
      <c r="E24" s="587"/>
      <c r="F24" s="587"/>
      <c r="G24" s="587"/>
      <c r="H24" s="587"/>
      <c r="I24" s="587"/>
      <c r="J24" s="587"/>
      <c r="K24" s="587"/>
      <c r="L24" s="525"/>
      <c r="M24" s="617"/>
    </row>
    <row r="25" spans="2:16" ht="14.5" customHeight="1" x14ac:dyDescent="0.35">
      <c r="B25" s="586"/>
      <c r="C25" s="587"/>
      <c r="D25" s="587"/>
      <c r="E25" s="587"/>
      <c r="F25" s="587"/>
      <c r="G25" s="587"/>
      <c r="H25" s="587"/>
      <c r="I25" s="587"/>
      <c r="J25" s="587"/>
      <c r="K25" s="587"/>
      <c r="L25" s="525"/>
      <c r="M25" s="617"/>
    </row>
    <row r="26" spans="2:16" ht="14.5" customHeight="1" x14ac:dyDescent="0.35">
      <c r="B26" s="589"/>
      <c r="C26" s="590"/>
      <c r="D26" s="590"/>
      <c r="E26" s="590"/>
      <c r="F26" s="590"/>
      <c r="G26" s="590"/>
      <c r="H26" s="590"/>
      <c r="I26" s="590"/>
      <c r="J26" s="590"/>
      <c r="K26" s="590"/>
      <c r="L26" s="525"/>
      <c r="M26" s="618"/>
    </row>
    <row r="28" spans="2:16" ht="15.5" x14ac:dyDescent="0.35">
      <c r="F28" s="596" t="s">
        <v>390</v>
      </c>
      <c r="G28" s="596"/>
      <c r="H28" s="596" t="s">
        <v>391</v>
      </c>
      <c r="I28" s="596"/>
      <c r="J28" s="596" t="s">
        <v>447</v>
      </c>
      <c r="K28" s="596"/>
      <c r="L28" s="596" t="s">
        <v>392</v>
      </c>
      <c r="M28" s="596"/>
    </row>
    <row r="29" spans="2:16" ht="64.5" customHeight="1" x14ac:dyDescent="0.35">
      <c r="F29" s="304" t="s">
        <v>448</v>
      </c>
      <c r="G29" s="304"/>
      <c r="H29" s="305" t="s">
        <v>62</v>
      </c>
      <c r="I29" s="305"/>
      <c r="J29" s="294" t="s">
        <v>449</v>
      </c>
      <c r="K29" s="294"/>
      <c r="L29" s="294" t="s">
        <v>63</v>
      </c>
      <c r="M29" s="294"/>
    </row>
    <row r="30" spans="2:16" ht="64.5" customHeight="1" x14ac:dyDescent="0.35">
      <c r="F30" s="304" t="s">
        <v>450</v>
      </c>
      <c r="G30" s="304"/>
      <c r="H30" s="311" t="s">
        <v>95</v>
      </c>
      <c r="I30" s="311"/>
      <c r="J30" s="294" t="s">
        <v>97</v>
      </c>
      <c r="K30" s="294"/>
      <c r="L30" s="294" t="s">
        <v>96</v>
      </c>
      <c r="M30" s="294"/>
    </row>
    <row r="31" spans="2:16" ht="64.5" customHeight="1" x14ac:dyDescent="0.35">
      <c r="F31" s="304" t="s">
        <v>451</v>
      </c>
      <c r="G31" s="304"/>
      <c r="H31" s="552" t="s">
        <v>99</v>
      </c>
      <c r="I31" s="552"/>
      <c r="J31" s="294" t="s">
        <v>101</v>
      </c>
      <c r="K31" s="294"/>
      <c r="L31" s="294" t="s">
        <v>100</v>
      </c>
      <c r="M31" s="294"/>
    </row>
  </sheetData>
  <sheetProtection algorithmName="SHA-512" hashValue="D5UwAYFfCPxOzXWtwr8o43vCE9GQP+eWEvhKAvymhcs3DvPOO+aCcs7lODCoVNGylio1rv35GwWTcLAIDaP9+g==" saltValue="9Qg5ZNWC+y9bTs+gzOUxAA==" spinCount="100000" sheet="1" objects="1" scenarios="1"/>
  <mergeCells count="44">
    <mergeCell ref="D11:E11"/>
    <mergeCell ref="F11:K11"/>
    <mergeCell ref="M12:M13"/>
    <mergeCell ref="M16:M17"/>
    <mergeCell ref="G18:K18"/>
    <mergeCell ref="G14:K14"/>
    <mergeCell ref="G15:K15"/>
    <mergeCell ref="B19:K26"/>
    <mergeCell ref="L19:L26"/>
    <mergeCell ref="M19:M26"/>
    <mergeCell ref="L16:L17"/>
    <mergeCell ref="B16:B17"/>
    <mergeCell ref="C16:C17"/>
    <mergeCell ref="D16:D17"/>
    <mergeCell ref="E16:E17"/>
    <mergeCell ref="B12:B13"/>
    <mergeCell ref="C12:C13"/>
    <mergeCell ref="D12:D13"/>
    <mergeCell ref="E12:E13"/>
    <mergeCell ref="L12:L13"/>
    <mergeCell ref="U7:V7"/>
    <mergeCell ref="W7:X7"/>
    <mergeCell ref="B8:C10"/>
    <mergeCell ref="D8:M8"/>
    <mergeCell ref="D9:I10"/>
    <mergeCell ref="J9:M10"/>
    <mergeCell ref="C4:M7"/>
    <mergeCell ref="R7:T7"/>
    <mergeCell ref="H28:I28"/>
    <mergeCell ref="J28:K28"/>
    <mergeCell ref="L28:M28"/>
    <mergeCell ref="F31:G31"/>
    <mergeCell ref="H31:I31"/>
    <mergeCell ref="J31:K31"/>
    <mergeCell ref="L31:M31"/>
    <mergeCell ref="F29:G29"/>
    <mergeCell ref="H29:I29"/>
    <mergeCell ref="J29:K29"/>
    <mergeCell ref="L29:M29"/>
    <mergeCell ref="F30:G30"/>
    <mergeCell ref="H30:I30"/>
    <mergeCell ref="J30:K30"/>
    <mergeCell ref="L30:M30"/>
    <mergeCell ref="F28:G28"/>
  </mergeCells>
  <conditionalFormatting sqref="M19">
    <cfRule type="cellIs" dxfId="77" priority="1" operator="between">
      <formula>4</formula>
      <formula>5</formula>
    </cfRule>
    <cfRule type="cellIs" dxfId="76" priority="2" operator="between">
      <formula>3</formula>
      <formula>3.99</formula>
    </cfRule>
    <cfRule type="cellIs" dxfId="75" priority="3" operator="between">
      <formula>0</formula>
      <formula>2.99</formula>
    </cfRule>
  </conditionalFormatting>
  <dataValidations count="3">
    <dataValidation type="list" allowBlank="1" showInputMessage="1" showErrorMessage="1" sqref="F14" xr:uid="{00000000-0002-0000-0900-000000000000}">
      <formula1>$R$8:$T$8</formula1>
    </dataValidation>
    <dataValidation type="list" allowBlank="1" showInputMessage="1" showErrorMessage="1" sqref="F15" xr:uid="{00000000-0002-0000-0900-000001000000}">
      <formula1>$U$8:$V$8</formula1>
    </dataValidation>
    <dataValidation type="list" allowBlank="1" showInputMessage="1" showErrorMessage="1" sqref="F18" xr:uid="{00000000-0002-0000-0900-000002000000}">
      <formula1>$W$8:$X$8</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AC30"/>
  <sheetViews>
    <sheetView zoomScale="90" zoomScaleNormal="90" workbookViewId="0"/>
  </sheetViews>
  <sheetFormatPr baseColWidth="10" defaultColWidth="10.90625" defaultRowHeight="14.5" x14ac:dyDescent="0.35"/>
  <cols>
    <col min="1" max="1" width="3.453125" style="1" customWidth="1"/>
    <col min="2" max="2" width="28.90625" style="1" customWidth="1"/>
    <col min="3" max="3" width="76.906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2.453125" style="1" hidden="1" customWidth="1"/>
    <col min="19" max="19" width="3.453125" style="1" hidden="1" customWidth="1"/>
    <col min="20" max="20" width="2.453125" style="1" hidden="1" customWidth="1"/>
    <col min="21" max="21" width="3.453125" style="1" hidden="1" customWidth="1"/>
    <col min="22" max="29" width="0" style="1" hidden="1" customWidth="1"/>
    <col min="30" max="16384" width="10.90625" style="1"/>
  </cols>
  <sheetData>
    <row r="4" spans="2:29" ht="14.5" customHeight="1" x14ac:dyDescent="0.35">
      <c r="B4" s="81"/>
      <c r="C4" s="564" t="s">
        <v>70</v>
      </c>
      <c r="D4" s="565"/>
      <c r="E4" s="565"/>
      <c r="F4" s="565"/>
      <c r="G4" s="565"/>
      <c r="H4" s="565"/>
      <c r="I4" s="565"/>
      <c r="J4" s="565"/>
      <c r="K4" s="565"/>
      <c r="L4" s="565"/>
      <c r="M4" s="565"/>
    </row>
    <row r="5" spans="2:29" ht="14.5" customHeight="1" x14ac:dyDescent="0.35">
      <c r="B5" s="82"/>
      <c r="C5" s="564"/>
      <c r="D5" s="565"/>
      <c r="E5" s="565"/>
      <c r="F5" s="565"/>
      <c r="G5" s="565"/>
      <c r="H5" s="565"/>
      <c r="I5" s="565"/>
      <c r="J5" s="565"/>
      <c r="K5" s="565"/>
      <c r="L5" s="565"/>
      <c r="M5" s="565"/>
    </row>
    <row r="6" spans="2:29" ht="14.5" customHeight="1" x14ac:dyDescent="0.35">
      <c r="B6" s="82"/>
      <c r="C6" s="564"/>
      <c r="D6" s="565"/>
      <c r="E6" s="565"/>
      <c r="F6" s="565"/>
      <c r="G6" s="565"/>
      <c r="H6" s="565"/>
      <c r="I6" s="565"/>
      <c r="J6" s="565"/>
      <c r="K6" s="565"/>
      <c r="L6" s="565"/>
      <c r="M6" s="565"/>
    </row>
    <row r="7" spans="2:29" ht="14.5" customHeight="1" x14ac:dyDescent="0.35">
      <c r="B7" s="83"/>
      <c r="C7" s="564"/>
      <c r="D7" s="565"/>
      <c r="E7" s="565"/>
      <c r="F7" s="565"/>
      <c r="G7" s="565"/>
      <c r="H7" s="565"/>
      <c r="I7" s="565"/>
      <c r="J7" s="565"/>
      <c r="K7" s="565"/>
      <c r="L7" s="565"/>
      <c r="M7" s="565"/>
      <c r="R7" s="606">
        <v>2</v>
      </c>
      <c r="S7" s="606"/>
      <c r="T7" s="606">
        <v>4</v>
      </c>
      <c r="U7" s="633"/>
      <c r="V7" s="634">
        <v>1</v>
      </c>
      <c r="W7" s="635"/>
      <c r="X7" s="635"/>
      <c r="Y7" s="635"/>
      <c r="Z7" s="636"/>
      <c r="AA7" s="637">
        <v>4</v>
      </c>
      <c r="AB7" s="638"/>
      <c r="AC7" s="639"/>
    </row>
    <row r="8" spans="2:29" ht="26" x14ac:dyDescent="0.35">
      <c r="B8" s="607" t="s">
        <v>403</v>
      </c>
      <c r="C8" s="608"/>
      <c r="D8" s="570" t="s">
        <v>404</v>
      </c>
      <c r="E8" s="571"/>
      <c r="F8" s="571"/>
      <c r="G8" s="571"/>
      <c r="H8" s="571"/>
      <c r="I8" s="571"/>
      <c r="J8" s="571"/>
      <c r="K8" s="571"/>
      <c r="L8" s="571"/>
      <c r="M8" s="571"/>
      <c r="R8" s="119" t="s">
        <v>423</v>
      </c>
      <c r="S8" s="119" t="s">
        <v>424</v>
      </c>
      <c r="T8" s="119" t="s">
        <v>423</v>
      </c>
      <c r="U8" s="142" t="s">
        <v>424</v>
      </c>
      <c r="V8" s="143" t="s">
        <v>510</v>
      </c>
      <c r="W8" s="144" t="s">
        <v>511</v>
      </c>
      <c r="X8" s="144" t="s">
        <v>512</v>
      </c>
      <c r="Y8" s="144" t="s">
        <v>513</v>
      </c>
      <c r="Z8" s="145" t="s">
        <v>206</v>
      </c>
      <c r="AA8" s="146" t="s">
        <v>514</v>
      </c>
      <c r="AB8" s="146" t="s">
        <v>515</v>
      </c>
      <c r="AC8" s="146" t="s">
        <v>516</v>
      </c>
    </row>
    <row r="9" spans="2:29" x14ac:dyDescent="0.35">
      <c r="B9" s="566"/>
      <c r="C9" s="609"/>
      <c r="D9" s="611" t="s">
        <v>405</v>
      </c>
      <c r="E9" s="612"/>
      <c r="F9" s="612"/>
      <c r="G9" s="612"/>
      <c r="H9" s="612"/>
      <c r="I9" s="612"/>
      <c r="J9" s="574"/>
      <c r="K9" s="575"/>
      <c r="L9" s="575"/>
      <c r="M9" s="576"/>
      <c r="R9" s="119">
        <v>5</v>
      </c>
      <c r="S9" s="119">
        <v>0</v>
      </c>
      <c r="T9" s="119">
        <v>5</v>
      </c>
      <c r="U9" s="142">
        <v>0</v>
      </c>
      <c r="V9" s="147">
        <v>5</v>
      </c>
      <c r="W9" s="148">
        <v>3</v>
      </c>
      <c r="X9" s="148">
        <v>2</v>
      </c>
      <c r="Y9" s="148">
        <v>1</v>
      </c>
      <c r="Z9" s="149">
        <v>0</v>
      </c>
      <c r="AA9" s="150">
        <v>5</v>
      </c>
      <c r="AB9" s="150">
        <v>5</v>
      </c>
      <c r="AC9" s="150">
        <v>0</v>
      </c>
    </row>
    <row r="10" spans="2:29" x14ac:dyDescent="0.35">
      <c r="B10" s="568"/>
      <c r="C10" s="610"/>
      <c r="D10" s="613"/>
      <c r="E10" s="614"/>
      <c r="F10" s="614"/>
      <c r="G10" s="614"/>
      <c r="H10" s="614"/>
      <c r="I10" s="614"/>
      <c r="J10" s="577"/>
      <c r="K10" s="578"/>
      <c r="L10" s="578"/>
      <c r="M10" s="579"/>
    </row>
    <row r="11" spans="2:29" ht="29" x14ac:dyDescent="0.35">
      <c r="B11" s="84" t="s">
        <v>406</v>
      </c>
      <c r="C11" s="84" t="s">
        <v>407</v>
      </c>
      <c r="D11" s="597" t="s">
        <v>408</v>
      </c>
      <c r="E11" s="598"/>
      <c r="F11" s="622" t="s">
        <v>409</v>
      </c>
      <c r="G11" s="622"/>
      <c r="H11" s="622"/>
      <c r="I11" s="622"/>
      <c r="J11" s="622"/>
      <c r="K11" s="622"/>
      <c r="L11" s="106" t="s">
        <v>410</v>
      </c>
      <c r="M11" s="106" t="s">
        <v>411</v>
      </c>
    </row>
    <row r="12" spans="2:29" ht="71.5" customHeight="1" x14ac:dyDescent="0.35">
      <c r="B12" s="643" t="s">
        <v>412</v>
      </c>
      <c r="C12" s="504" t="s">
        <v>517</v>
      </c>
      <c r="D12" s="643">
        <v>1</v>
      </c>
      <c r="E12" s="645" t="s">
        <v>518</v>
      </c>
      <c r="F12" s="151" t="s">
        <v>519</v>
      </c>
      <c r="G12" s="152" t="s">
        <v>520</v>
      </c>
      <c r="H12" s="152" t="s">
        <v>521</v>
      </c>
      <c r="I12" s="95" t="s">
        <v>522</v>
      </c>
      <c r="J12" s="647"/>
      <c r="K12" s="648"/>
      <c r="L12" s="557">
        <v>0.2</v>
      </c>
      <c r="M12" s="651">
        <f>SUM(IF(F13="X",1.25,0),IF(G13="X",1.25,0),IF(H13="X",1.25,0),IF(I13="X",1.25,0))</f>
        <v>0</v>
      </c>
    </row>
    <row r="13" spans="2:29" x14ac:dyDescent="0.35">
      <c r="B13" s="644"/>
      <c r="C13" s="505"/>
      <c r="D13" s="644"/>
      <c r="E13" s="646"/>
      <c r="F13" s="204"/>
      <c r="G13" s="204"/>
      <c r="H13" s="204"/>
      <c r="I13" s="204"/>
      <c r="J13" s="649"/>
      <c r="K13" s="650"/>
      <c r="L13" s="619"/>
      <c r="M13" s="652"/>
    </row>
    <row r="14" spans="2:29" ht="56.5" customHeight="1" x14ac:dyDescent="0.35">
      <c r="B14" s="137" t="s">
        <v>500</v>
      </c>
      <c r="C14" s="138" t="s">
        <v>523</v>
      </c>
      <c r="D14" s="137">
        <v>2</v>
      </c>
      <c r="E14" s="127" t="s">
        <v>524</v>
      </c>
      <c r="F14" s="98"/>
      <c r="G14" s="580" t="s">
        <v>435</v>
      </c>
      <c r="H14" s="581"/>
      <c r="I14" s="581"/>
      <c r="J14" s="581"/>
      <c r="K14" s="582"/>
      <c r="L14" s="140">
        <v>0.2</v>
      </c>
      <c r="M14" s="136" t="e">
        <f>HLOOKUP(F14,V8:Z9,2,0)</f>
        <v>#N/A</v>
      </c>
    </row>
    <row r="15" spans="2:29" ht="57.65" customHeight="1" x14ac:dyDescent="0.35">
      <c r="B15" s="95" t="s">
        <v>439</v>
      </c>
      <c r="C15" s="96" t="s">
        <v>525</v>
      </c>
      <c r="D15" s="95">
        <v>3</v>
      </c>
      <c r="E15" s="97" t="s">
        <v>526</v>
      </c>
      <c r="F15" s="98"/>
      <c r="G15" s="629" t="s">
        <v>435</v>
      </c>
      <c r="H15" s="630"/>
      <c r="I15" s="630"/>
      <c r="J15" s="630"/>
      <c r="K15" s="630"/>
      <c r="L15" s="99">
        <v>0.2</v>
      </c>
      <c r="M15" s="136" t="e">
        <f>HLOOKUP(F15,R8:S9,2,0)</f>
        <v>#N/A</v>
      </c>
      <c r="R15" s="101"/>
      <c r="S15" s="101"/>
      <c r="T15" s="101"/>
      <c r="U15" s="101"/>
    </row>
    <row r="16" spans="2:29" ht="78" customHeight="1" x14ac:dyDescent="0.35">
      <c r="B16" s="95" t="s">
        <v>436</v>
      </c>
      <c r="C16" s="96" t="s">
        <v>527</v>
      </c>
      <c r="D16" s="95">
        <v>4</v>
      </c>
      <c r="E16" s="96" t="s">
        <v>438</v>
      </c>
      <c r="F16" s="132"/>
      <c r="G16" s="631" t="s">
        <v>435</v>
      </c>
      <c r="H16" s="632"/>
      <c r="I16" s="632"/>
      <c r="J16" s="632"/>
      <c r="K16" s="632"/>
      <c r="L16" s="99">
        <v>0.2</v>
      </c>
      <c r="M16" s="136" t="e">
        <f>HLOOKUP(F16,AA8:AC9,2,0)</f>
        <v>#N/A</v>
      </c>
      <c r="R16" s="101"/>
      <c r="S16" s="101"/>
      <c r="T16" s="101"/>
      <c r="U16" s="101"/>
    </row>
    <row r="17" spans="2:21" s="101" customFormat="1" ht="55.5" customHeight="1" x14ac:dyDescent="0.35">
      <c r="B17" s="137" t="s">
        <v>442</v>
      </c>
      <c r="C17" s="138" t="s">
        <v>528</v>
      </c>
      <c r="D17" s="137">
        <v>5</v>
      </c>
      <c r="E17" s="139" t="s">
        <v>529</v>
      </c>
      <c r="F17" s="132"/>
      <c r="G17" s="640" t="s">
        <v>435</v>
      </c>
      <c r="H17" s="641"/>
      <c r="I17" s="641"/>
      <c r="J17" s="641"/>
      <c r="K17" s="642"/>
      <c r="L17" s="140">
        <v>0.2</v>
      </c>
      <c r="M17" s="141" t="e">
        <f>HLOOKUP(F17,T8:U9,2,0)</f>
        <v>#N/A</v>
      </c>
      <c r="R17" s="1"/>
      <c r="S17" s="1"/>
      <c r="T17" s="1"/>
      <c r="U17" s="1"/>
    </row>
    <row r="18" spans="2:21" ht="23.5" customHeight="1" x14ac:dyDescent="0.35">
      <c r="B18" s="583" t="s">
        <v>482</v>
      </c>
      <c r="C18" s="584"/>
      <c r="D18" s="584"/>
      <c r="E18" s="584"/>
      <c r="F18" s="584"/>
      <c r="G18" s="584"/>
      <c r="H18" s="584"/>
      <c r="I18" s="584"/>
      <c r="J18" s="584"/>
      <c r="K18" s="584"/>
      <c r="L18" s="525" t="s">
        <v>446</v>
      </c>
      <c r="M18" s="616" t="e">
        <f>SUM((L14*M14)+(L15*M15)+(L16*M16)+(L17*M17)+(L12*M12))</f>
        <v>#N/A</v>
      </c>
    </row>
    <row r="19" spans="2:21" ht="14.5" customHeight="1" x14ac:dyDescent="0.35">
      <c r="B19" s="586"/>
      <c r="C19" s="587"/>
      <c r="D19" s="587"/>
      <c r="E19" s="587"/>
      <c r="F19" s="587"/>
      <c r="G19" s="587"/>
      <c r="H19" s="587"/>
      <c r="I19" s="587"/>
      <c r="J19" s="587"/>
      <c r="K19" s="587"/>
      <c r="L19" s="525"/>
      <c r="M19" s="617"/>
      <c r="O19" s="102"/>
      <c r="P19" s="102"/>
    </row>
    <row r="20" spans="2:21" ht="14.5" customHeight="1" x14ac:dyDescent="0.35">
      <c r="B20" s="586"/>
      <c r="C20" s="587"/>
      <c r="D20" s="587"/>
      <c r="E20" s="587"/>
      <c r="F20" s="587"/>
      <c r="G20" s="587"/>
      <c r="H20" s="587"/>
      <c r="I20" s="587"/>
      <c r="J20" s="587"/>
      <c r="K20" s="587"/>
      <c r="L20" s="525"/>
      <c r="M20" s="617"/>
      <c r="O20" s="103"/>
      <c r="P20" s="103"/>
    </row>
    <row r="21" spans="2:21" ht="14.5" customHeight="1" x14ac:dyDescent="0.35">
      <c r="B21" s="586"/>
      <c r="C21" s="587"/>
      <c r="D21" s="587"/>
      <c r="E21" s="587"/>
      <c r="F21" s="587"/>
      <c r="G21" s="587"/>
      <c r="H21" s="587"/>
      <c r="I21" s="587"/>
      <c r="J21" s="587"/>
      <c r="K21" s="587"/>
      <c r="L21" s="525"/>
      <c r="M21" s="617"/>
      <c r="O21" s="104"/>
      <c r="P21" s="104"/>
    </row>
    <row r="22" spans="2:21" ht="14.5" customHeight="1" x14ac:dyDescent="0.35">
      <c r="B22" s="586"/>
      <c r="C22" s="587"/>
      <c r="D22" s="587"/>
      <c r="E22" s="587"/>
      <c r="F22" s="587"/>
      <c r="G22" s="587"/>
      <c r="H22" s="587"/>
      <c r="I22" s="587"/>
      <c r="J22" s="587"/>
      <c r="K22" s="587"/>
      <c r="L22" s="525"/>
      <c r="M22" s="617"/>
      <c r="O22" s="105"/>
      <c r="P22" s="105"/>
    </row>
    <row r="23" spans="2:21" ht="14.5" customHeight="1" x14ac:dyDescent="0.35">
      <c r="B23" s="586"/>
      <c r="C23" s="587"/>
      <c r="D23" s="587"/>
      <c r="E23" s="587"/>
      <c r="F23" s="587"/>
      <c r="G23" s="587"/>
      <c r="H23" s="587"/>
      <c r="I23" s="587"/>
      <c r="J23" s="587"/>
      <c r="K23" s="587"/>
      <c r="L23" s="525"/>
      <c r="M23" s="617"/>
    </row>
    <row r="24" spans="2:21" ht="14.5" customHeight="1" x14ac:dyDescent="0.35">
      <c r="B24" s="586"/>
      <c r="C24" s="587"/>
      <c r="D24" s="587"/>
      <c r="E24" s="587"/>
      <c r="F24" s="587"/>
      <c r="G24" s="587"/>
      <c r="H24" s="587"/>
      <c r="I24" s="587"/>
      <c r="J24" s="587"/>
      <c r="K24" s="587"/>
      <c r="L24" s="525"/>
      <c r="M24" s="617"/>
    </row>
    <row r="25" spans="2:21" ht="14.5" customHeight="1" x14ac:dyDescent="0.35">
      <c r="B25" s="589"/>
      <c r="C25" s="590"/>
      <c r="D25" s="590"/>
      <c r="E25" s="590"/>
      <c r="F25" s="590"/>
      <c r="G25" s="590"/>
      <c r="H25" s="590"/>
      <c r="I25" s="590"/>
      <c r="J25" s="590"/>
      <c r="K25" s="590"/>
      <c r="L25" s="525"/>
      <c r="M25" s="618"/>
    </row>
    <row r="27" spans="2:21" ht="15.5" x14ac:dyDescent="0.35">
      <c r="F27" s="596" t="s">
        <v>390</v>
      </c>
      <c r="G27" s="596"/>
      <c r="H27" s="596" t="s">
        <v>391</v>
      </c>
      <c r="I27" s="596"/>
      <c r="J27" s="596" t="s">
        <v>447</v>
      </c>
      <c r="K27" s="596"/>
      <c r="L27" s="596" t="s">
        <v>392</v>
      </c>
      <c r="M27" s="596"/>
    </row>
    <row r="28" spans="2:21" ht="59.5" customHeight="1" x14ac:dyDescent="0.35">
      <c r="F28" s="304" t="s">
        <v>448</v>
      </c>
      <c r="G28" s="304"/>
      <c r="H28" s="305" t="s">
        <v>62</v>
      </c>
      <c r="I28" s="305"/>
      <c r="J28" s="294" t="s">
        <v>449</v>
      </c>
      <c r="K28" s="294"/>
      <c r="L28" s="294" t="s">
        <v>63</v>
      </c>
      <c r="M28" s="294"/>
    </row>
    <row r="29" spans="2:21" ht="59.5" customHeight="1" x14ac:dyDescent="0.35">
      <c r="F29" s="304" t="s">
        <v>450</v>
      </c>
      <c r="G29" s="304"/>
      <c r="H29" s="311" t="s">
        <v>95</v>
      </c>
      <c r="I29" s="311"/>
      <c r="J29" s="294" t="s">
        <v>97</v>
      </c>
      <c r="K29" s="294"/>
      <c r="L29" s="294" t="s">
        <v>96</v>
      </c>
      <c r="M29" s="294"/>
    </row>
    <row r="30" spans="2:21" ht="59.5" customHeight="1" x14ac:dyDescent="0.35">
      <c r="F30" s="304" t="s">
        <v>451</v>
      </c>
      <c r="G30" s="304"/>
      <c r="H30" s="552" t="s">
        <v>99</v>
      </c>
      <c r="I30" s="552"/>
      <c r="J30" s="294" t="s">
        <v>101</v>
      </c>
      <c r="K30" s="294"/>
      <c r="L30" s="294" t="s">
        <v>100</v>
      </c>
      <c r="M30" s="294"/>
    </row>
  </sheetData>
  <sheetProtection algorithmName="SHA-512" hashValue="1j7KlNGcpNYYkPcKh8Rq5Jg2KFLtPTJ1hR7VqO9MJwl/KsRHKZEg+8b8A8EGqHXDK2YLbSzyEWyM2Sf9zLASWA==" saltValue="kihNTlvbrM5w+NruMiVwPw==" spinCount="100000" sheet="1" objects="1" scenarios="1"/>
  <mergeCells count="41">
    <mergeCell ref="B8:C10"/>
    <mergeCell ref="D8:M8"/>
    <mergeCell ref="D9:I10"/>
    <mergeCell ref="J9:M10"/>
    <mergeCell ref="G17:K17"/>
    <mergeCell ref="D11:E11"/>
    <mergeCell ref="F11:K11"/>
    <mergeCell ref="B12:B13"/>
    <mergeCell ref="C12:C13"/>
    <mergeCell ref="D12:D13"/>
    <mergeCell ref="E12:E13"/>
    <mergeCell ref="J12:K13"/>
    <mergeCell ref="L12:L13"/>
    <mergeCell ref="M12:M13"/>
    <mergeCell ref="G14:K14"/>
    <mergeCell ref="G15:K15"/>
    <mergeCell ref="C4:M7"/>
    <mergeCell ref="R7:S7"/>
    <mergeCell ref="T7:U7"/>
    <mergeCell ref="V7:Z7"/>
    <mergeCell ref="AA7:AC7"/>
    <mergeCell ref="G16:K16"/>
    <mergeCell ref="B18:K25"/>
    <mergeCell ref="L18:L25"/>
    <mergeCell ref="M18:M25"/>
    <mergeCell ref="F27:G27"/>
    <mergeCell ref="H27:I27"/>
    <mergeCell ref="J27:K27"/>
    <mergeCell ref="L27:M27"/>
    <mergeCell ref="F30:G30"/>
    <mergeCell ref="H30:I30"/>
    <mergeCell ref="J30:K30"/>
    <mergeCell ref="L30:M30"/>
    <mergeCell ref="F28:G28"/>
    <mergeCell ref="H28:I28"/>
    <mergeCell ref="J28:K28"/>
    <mergeCell ref="L28:M28"/>
    <mergeCell ref="F29:G29"/>
    <mergeCell ref="H29:I29"/>
    <mergeCell ref="J29:K29"/>
    <mergeCell ref="L29:M29"/>
  </mergeCells>
  <conditionalFormatting sqref="M18">
    <cfRule type="cellIs" dxfId="74" priority="1" operator="between">
      <formula>4</formula>
      <formula>5</formula>
    </cfRule>
    <cfRule type="cellIs" dxfId="73" priority="2" operator="between">
      <formula>3</formula>
      <formula>3.99</formula>
    </cfRule>
    <cfRule type="cellIs" dxfId="72" priority="3" operator="between">
      <formula>0</formula>
      <formula>2.99</formula>
    </cfRule>
  </conditionalFormatting>
  <dataValidations count="4">
    <dataValidation type="list" allowBlank="1" showInputMessage="1" showErrorMessage="1" sqref="F16" xr:uid="{00000000-0002-0000-0A00-000000000000}">
      <formula1>$AA$8:$AC$8</formula1>
    </dataValidation>
    <dataValidation type="list" allowBlank="1" showInputMessage="1" showErrorMessage="1" sqref="F14" xr:uid="{00000000-0002-0000-0A00-000001000000}">
      <formula1>$V$8:$Z$8</formula1>
    </dataValidation>
    <dataValidation type="list" allowBlank="1" showInputMessage="1" showErrorMessage="1" sqref="F17" xr:uid="{00000000-0002-0000-0A00-000002000000}">
      <formula1>$T$8:$U$8</formula1>
    </dataValidation>
    <dataValidation type="list" allowBlank="1" showInputMessage="1" showErrorMessage="1" sqref="F15" xr:uid="{00000000-0002-0000-0A00-000003000000}">
      <formula1>$R$8:$S$8</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4:Y29"/>
  <sheetViews>
    <sheetView zoomScale="90" zoomScaleNormal="90" workbookViewId="0"/>
  </sheetViews>
  <sheetFormatPr baseColWidth="10" defaultColWidth="10.90625" defaultRowHeight="14.5" x14ac:dyDescent="0.35"/>
  <cols>
    <col min="1" max="1" width="3.453125" style="1" customWidth="1"/>
    <col min="2" max="2" width="28.90625" style="1" customWidth="1"/>
    <col min="3" max="3" width="72.4531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2.90625" style="1" hidden="1" customWidth="1"/>
    <col min="19" max="19" width="3.453125" style="1" hidden="1" customWidth="1"/>
    <col min="20" max="20" width="2.453125" style="1" hidden="1" customWidth="1"/>
    <col min="21" max="21" width="3.453125" style="1" hidden="1" customWidth="1"/>
    <col min="22" max="22" width="12" style="1" hidden="1" customWidth="1"/>
    <col min="23" max="23" width="2.90625" style="1" hidden="1" customWidth="1"/>
    <col min="24" max="25" width="0" style="1" hidden="1" customWidth="1"/>
    <col min="26" max="16384" width="10.90625" style="1"/>
  </cols>
  <sheetData>
    <row r="4" spans="2:25" ht="14.5" customHeight="1" x14ac:dyDescent="0.35">
      <c r="B4" s="81"/>
      <c r="C4" s="564" t="s">
        <v>68</v>
      </c>
      <c r="D4" s="565"/>
      <c r="E4" s="565"/>
      <c r="F4" s="565"/>
      <c r="G4" s="565"/>
      <c r="H4" s="565"/>
      <c r="I4" s="565"/>
      <c r="J4" s="565"/>
      <c r="K4" s="565"/>
      <c r="L4" s="565"/>
      <c r="M4" s="565"/>
    </row>
    <row r="5" spans="2:25" ht="14.5" customHeight="1" x14ac:dyDescent="0.35">
      <c r="B5" s="82"/>
      <c r="C5" s="564"/>
      <c r="D5" s="565"/>
      <c r="E5" s="565"/>
      <c r="F5" s="565"/>
      <c r="G5" s="565"/>
      <c r="H5" s="565"/>
      <c r="I5" s="565"/>
      <c r="J5" s="565"/>
      <c r="K5" s="565"/>
      <c r="L5" s="565"/>
      <c r="M5" s="565"/>
    </row>
    <row r="6" spans="2:25" ht="14.5" customHeight="1" x14ac:dyDescent="0.35">
      <c r="B6" s="82"/>
      <c r="C6" s="564"/>
      <c r="D6" s="565"/>
      <c r="E6" s="565"/>
      <c r="F6" s="565"/>
      <c r="G6" s="565"/>
      <c r="H6" s="565"/>
      <c r="I6" s="565"/>
      <c r="J6" s="565"/>
      <c r="K6" s="565"/>
      <c r="L6" s="565"/>
      <c r="M6" s="565"/>
    </row>
    <row r="7" spans="2:25" ht="13.5" customHeight="1" x14ac:dyDescent="0.35">
      <c r="B7" s="83"/>
      <c r="C7" s="564"/>
      <c r="D7" s="565"/>
      <c r="E7" s="565"/>
      <c r="F7" s="565"/>
      <c r="G7" s="565"/>
      <c r="H7" s="565"/>
      <c r="I7" s="565"/>
      <c r="J7" s="565"/>
      <c r="K7" s="565"/>
      <c r="L7" s="565"/>
      <c r="M7" s="565"/>
      <c r="R7" s="606">
        <v>2</v>
      </c>
      <c r="S7" s="606"/>
      <c r="T7" s="606">
        <v>4</v>
      </c>
      <c r="U7" s="606"/>
      <c r="V7" s="135" t="s">
        <v>530</v>
      </c>
      <c r="W7" s="135" t="s">
        <v>531</v>
      </c>
      <c r="X7" s="135" t="s">
        <v>532</v>
      </c>
      <c r="Y7" s="135" t="s">
        <v>533</v>
      </c>
    </row>
    <row r="8" spans="2:25" ht="15.5" x14ac:dyDescent="0.35">
      <c r="B8" s="607" t="s">
        <v>403</v>
      </c>
      <c r="C8" s="608"/>
      <c r="D8" s="570" t="s">
        <v>404</v>
      </c>
      <c r="E8" s="571"/>
      <c r="F8" s="571"/>
      <c r="G8" s="571"/>
      <c r="H8" s="571"/>
      <c r="I8" s="571"/>
      <c r="J8" s="571"/>
      <c r="K8" s="571"/>
      <c r="L8" s="571"/>
      <c r="M8" s="571"/>
      <c r="R8" s="119" t="s">
        <v>423</v>
      </c>
      <c r="S8" s="119" t="s">
        <v>424</v>
      </c>
      <c r="T8" s="119" t="s">
        <v>423</v>
      </c>
      <c r="U8" s="119" t="s">
        <v>424</v>
      </c>
      <c r="V8" s="135">
        <v>0</v>
      </c>
      <c r="W8" s="135">
        <v>3</v>
      </c>
      <c r="X8" s="135">
        <v>5</v>
      </c>
      <c r="Y8" s="135">
        <v>5</v>
      </c>
    </row>
    <row r="9" spans="2:25" x14ac:dyDescent="0.35">
      <c r="B9" s="566"/>
      <c r="C9" s="609"/>
      <c r="D9" s="611" t="s">
        <v>405</v>
      </c>
      <c r="E9" s="612"/>
      <c r="F9" s="612"/>
      <c r="G9" s="612"/>
      <c r="H9" s="612"/>
      <c r="I9" s="612"/>
      <c r="J9" s="574"/>
      <c r="K9" s="575"/>
      <c r="L9" s="575"/>
      <c r="M9" s="576"/>
      <c r="R9" s="119">
        <v>5</v>
      </c>
      <c r="S9" s="119">
        <v>0</v>
      </c>
      <c r="T9" s="119">
        <v>5</v>
      </c>
      <c r="U9" s="119">
        <v>0</v>
      </c>
    </row>
    <row r="10" spans="2:25" x14ac:dyDescent="0.35">
      <c r="B10" s="568"/>
      <c r="C10" s="610"/>
      <c r="D10" s="613"/>
      <c r="E10" s="614"/>
      <c r="F10" s="614"/>
      <c r="G10" s="614"/>
      <c r="H10" s="614"/>
      <c r="I10" s="614"/>
      <c r="J10" s="577"/>
      <c r="K10" s="578"/>
      <c r="L10" s="578"/>
      <c r="M10" s="579"/>
    </row>
    <row r="11" spans="2:25" ht="29" x14ac:dyDescent="0.35">
      <c r="B11" s="84" t="s">
        <v>406</v>
      </c>
      <c r="C11" s="84" t="s">
        <v>407</v>
      </c>
      <c r="D11" s="597" t="s">
        <v>408</v>
      </c>
      <c r="E11" s="598"/>
      <c r="F11" s="622" t="s">
        <v>409</v>
      </c>
      <c r="G11" s="622"/>
      <c r="H11" s="622"/>
      <c r="I11" s="622"/>
      <c r="J11" s="622"/>
      <c r="K11" s="622"/>
      <c r="L11" s="106" t="s">
        <v>410</v>
      </c>
      <c r="M11" s="106" t="s">
        <v>411</v>
      </c>
    </row>
    <row r="12" spans="2:25" ht="51" customHeight="1" x14ac:dyDescent="0.35">
      <c r="B12" s="502" t="s">
        <v>412</v>
      </c>
      <c r="C12" s="504" t="s">
        <v>534</v>
      </c>
      <c r="D12" s="502">
        <v>1</v>
      </c>
      <c r="E12" s="560" t="s">
        <v>535</v>
      </c>
      <c r="F12" s="87" t="s">
        <v>536</v>
      </c>
      <c r="G12" s="87" t="s">
        <v>537</v>
      </c>
      <c r="H12" s="87" t="s">
        <v>538</v>
      </c>
      <c r="I12" s="121" t="s">
        <v>539</v>
      </c>
      <c r="J12" s="88" t="s">
        <v>540</v>
      </c>
      <c r="K12" s="88" t="s">
        <v>541</v>
      </c>
      <c r="L12" s="557">
        <v>0.25</v>
      </c>
      <c r="M12" s="602">
        <f>SUM(IF(F13="X",1,0),IF(G13="X",1,0),IF(H13="X",1,0),IF(I13="X",0.7,0),IF(J13="X",0.7,0),IF(K13="X",0.6,0))</f>
        <v>0</v>
      </c>
    </row>
    <row r="13" spans="2:25" ht="35.5" customHeight="1" x14ac:dyDescent="0.35">
      <c r="B13" s="503"/>
      <c r="C13" s="505"/>
      <c r="D13" s="503"/>
      <c r="E13" s="506"/>
      <c r="F13" s="108"/>
      <c r="G13" s="108"/>
      <c r="H13" s="108"/>
      <c r="I13" s="108"/>
      <c r="J13" s="108"/>
      <c r="K13" s="108"/>
      <c r="L13" s="558"/>
      <c r="M13" s="602"/>
    </row>
    <row r="14" spans="2:25" ht="59.5" customHeight="1" x14ac:dyDescent="0.35">
      <c r="B14" s="95" t="s">
        <v>500</v>
      </c>
      <c r="C14" s="96" t="s">
        <v>542</v>
      </c>
      <c r="D14" s="95">
        <v>2</v>
      </c>
      <c r="E14" s="97" t="s">
        <v>543</v>
      </c>
      <c r="F14" s="98" t="s">
        <v>424</v>
      </c>
      <c r="G14" s="629" t="s">
        <v>435</v>
      </c>
      <c r="H14" s="630"/>
      <c r="I14" s="630"/>
      <c r="J14" s="630"/>
      <c r="K14" s="630"/>
      <c r="L14" s="99">
        <v>0.25</v>
      </c>
      <c r="M14" s="136">
        <f>HLOOKUP(F14,R8:S9,2,0)</f>
        <v>0</v>
      </c>
      <c r="R14" s="101"/>
      <c r="S14" s="101"/>
      <c r="T14" s="101"/>
      <c r="U14" s="101"/>
    </row>
    <row r="15" spans="2:25" ht="58.5" customHeight="1" x14ac:dyDescent="0.35">
      <c r="B15" s="95" t="s">
        <v>439</v>
      </c>
      <c r="C15" s="96" t="s">
        <v>544</v>
      </c>
      <c r="D15" s="95">
        <v>3</v>
      </c>
      <c r="E15" s="96" t="s">
        <v>545</v>
      </c>
      <c r="F15" s="132"/>
      <c r="G15" s="631" t="s">
        <v>435</v>
      </c>
      <c r="H15" s="632"/>
      <c r="I15" s="632"/>
      <c r="J15" s="632"/>
      <c r="K15" s="632"/>
      <c r="L15" s="99">
        <v>0.25</v>
      </c>
      <c r="M15" s="136" t="e">
        <f>HLOOKUP(F15,V7:Y8,2,0)</f>
        <v>#N/A</v>
      </c>
      <c r="R15" s="101"/>
      <c r="S15" s="101"/>
      <c r="T15" s="101"/>
      <c r="U15" s="101"/>
    </row>
    <row r="16" spans="2:25" s="101" customFormat="1" ht="50.15" customHeight="1" x14ac:dyDescent="0.35">
      <c r="B16" s="137" t="s">
        <v>442</v>
      </c>
      <c r="C16" s="138" t="s">
        <v>481</v>
      </c>
      <c r="D16" s="137">
        <v>4</v>
      </c>
      <c r="E16" s="139" t="s">
        <v>546</v>
      </c>
      <c r="F16" s="132"/>
      <c r="G16" s="640" t="s">
        <v>435</v>
      </c>
      <c r="H16" s="641"/>
      <c r="I16" s="641"/>
      <c r="J16" s="641"/>
      <c r="K16" s="642"/>
      <c r="L16" s="140">
        <v>0.25</v>
      </c>
      <c r="M16" s="141" t="e">
        <f>HLOOKUP(F16,T8:U9,2,0)</f>
        <v>#N/A</v>
      </c>
      <c r="R16" s="1"/>
      <c r="S16" s="1"/>
      <c r="T16" s="1"/>
      <c r="U16" s="1"/>
    </row>
    <row r="17" spans="2:16" ht="23.5" customHeight="1" x14ac:dyDescent="0.35">
      <c r="B17" s="583" t="s">
        <v>482</v>
      </c>
      <c r="C17" s="584"/>
      <c r="D17" s="584"/>
      <c r="E17" s="584"/>
      <c r="F17" s="584"/>
      <c r="G17" s="584"/>
      <c r="H17" s="584"/>
      <c r="I17" s="584"/>
      <c r="J17" s="584"/>
      <c r="K17" s="584"/>
      <c r="L17" s="525" t="s">
        <v>446</v>
      </c>
      <c r="M17" s="616" t="e">
        <f>SUM((L12*M12)+(L14*M14)+(L15*M15)+(L16*M16))</f>
        <v>#N/A</v>
      </c>
    </row>
    <row r="18" spans="2:16" ht="14.5" customHeight="1" x14ac:dyDescent="0.35">
      <c r="B18" s="586"/>
      <c r="C18" s="587"/>
      <c r="D18" s="587"/>
      <c r="E18" s="587"/>
      <c r="F18" s="587"/>
      <c r="G18" s="587"/>
      <c r="H18" s="587"/>
      <c r="I18" s="587"/>
      <c r="J18" s="587"/>
      <c r="K18" s="587"/>
      <c r="L18" s="525"/>
      <c r="M18" s="617"/>
      <c r="O18" s="102"/>
      <c r="P18" s="102"/>
    </row>
    <row r="19" spans="2:16" ht="14.5" customHeight="1" x14ac:dyDescent="0.35">
      <c r="B19" s="586"/>
      <c r="C19" s="587"/>
      <c r="D19" s="587"/>
      <c r="E19" s="587"/>
      <c r="F19" s="587"/>
      <c r="G19" s="587"/>
      <c r="H19" s="587"/>
      <c r="I19" s="587"/>
      <c r="J19" s="587"/>
      <c r="K19" s="587"/>
      <c r="L19" s="525"/>
      <c r="M19" s="617"/>
      <c r="O19" s="103"/>
      <c r="P19" s="103"/>
    </row>
    <row r="20" spans="2:16" ht="14.5" customHeight="1" x14ac:dyDescent="0.35">
      <c r="B20" s="586"/>
      <c r="C20" s="587"/>
      <c r="D20" s="587"/>
      <c r="E20" s="587"/>
      <c r="F20" s="587"/>
      <c r="G20" s="587"/>
      <c r="H20" s="587"/>
      <c r="I20" s="587"/>
      <c r="J20" s="587"/>
      <c r="K20" s="587"/>
      <c r="L20" s="525"/>
      <c r="M20" s="617"/>
      <c r="O20" s="104"/>
      <c r="P20" s="104"/>
    </row>
    <row r="21" spans="2:16" ht="14.5" customHeight="1" x14ac:dyDescent="0.35">
      <c r="B21" s="586"/>
      <c r="C21" s="587"/>
      <c r="D21" s="587"/>
      <c r="E21" s="587"/>
      <c r="F21" s="587"/>
      <c r="G21" s="587"/>
      <c r="H21" s="587"/>
      <c r="I21" s="587"/>
      <c r="J21" s="587"/>
      <c r="K21" s="587"/>
      <c r="L21" s="525"/>
      <c r="M21" s="617"/>
      <c r="O21" s="105"/>
      <c r="P21" s="105"/>
    </row>
    <row r="22" spans="2:16" ht="14.5" customHeight="1" x14ac:dyDescent="0.35">
      <c r="B22" s="586"/>
      <c r="C22" s="587"/>
      <c r="D22" s="587"/>
      <c r="E22" s="587"/>
      <c r="F22" s="587"/>
      <c r="G22" s="587"/>
      <c r="H22" s="587"/>
      <c r="I22" s="587"/>
      <c r="J22" s="587"/>
      <c r="K22" s="587"/>
      <c r="L22" s="525"/>
      <c r="M22" s="617"/>
    </row>
    <row r="23" spans="2:16" ht="14.5" customHeight="1" x14ac:dyDescent="0.35">
      <c r="B23" s="586"/>
      <c r="C23" s="587"/>
      <c r="D23" s="587"/>
      <c r="E23" s="587"/>
      <c r="F23" s="587"/>
      <c r="G23" s="587"/>
      <c r="H23" s="587"/>
      <c r="I23" s="587"/>
      <c r="J23" s="587"/>
      <c r="K23" s="587"/>
      <c r="L23" s="525"/>
      <c r="M23" s="617"/>
    </row>
    <row r="24" spans="2:16" ht="14.5" customHeight="1" x14ac:dyDescent="0.35">
      <c r="B24" s="589"/>
      <c r="C24" s="590"/>
      <c r="D24" s="590"/>
      <c r="E24" s="590"/>
      <c r="F24" s="590"/>
      <c r="G24" s="590"/>
      <c r="H24" s="590"/>
      <c r="I24" s="590"/>
      <c r="J24" s="590"/>
      <c r="K24" s="590"/>
      <c r="L24" s="525"/>
      <c r="M24" s="618"/>
    </row>
    <row r="26" spans="2:16" ht="15.5" x14ac:dyDescent="0.35">
      <c r="F26" s="596" t="s">
        <v>390</v>
      </c>
      <c r="G26" s="596"/>
      <c r="H26" s="596" t="s">
        <v>391</v>
      </c>
      <c r="I26" s="596"/>
      <c r="J26" s="596" t="s">
        <v>447</v>
      </c>
      <c r="K26" s="596"/>
      <c r="L26" s="596" t="s">
        <v>392</v>
      </c>
      <c r="M26" s="596"/>
    </row>
    <row r="27" spans="2:16" ht="52.5" customHeight="1" x14ac:dyDescent="0.35">
      <c r="F27" s="304" t="s">
        <v>448</v>
      </c>
      <c r="G27" s="304"/>
      <c r="H27" s="305" t="s">
        <v>62</v>
      </c>
      <c r="I27" s="305"/>
      <c r="J27" s="294" t="s">
        <v>449</v>
      </c>
      <c r="K27" s="294"/>
      <c r="L27" s="294" t="s">
        <v>63</v>
      </c>
      <c r="M27" s="294"/>
    </row>
    <row r="28" spans="2:16" ht="52.5" customHeight="1" x14ac:dyDescent="0.35">
      <c r="F28" s="304" t="s">
        <v>450</v>
      </c>
      <c r="G28" s="304"/>
      <c r="H28" s="311" t="s">
        <v>95</v>
      </c>
      <c r="I28" s="311"/>
      <c r="J28" s="294" t="s">
        <v>97</v>
      </c>
      <c r="K28" s="294"/>
      <c r="L28" s="294" t="s">
        <v>96</v>
      </c>
      <c r="M28" s="294"/>
    </row>
    <row r="29" spans="2:16" ht="52.5" customHeight="1" x14ac:dyDescent="0.35">
      <c r="F29" s="304" t="s">
        <v>451</v>
      </c>
      <c r="G29" s="304"/>
      <c r="H29" s="552" t="s">
        <v>99</v>
      </c>
      <c r="I29" s="552"/>
      <c r="J29" s="294" t="s">
        <v>101</v>
      </c>
      <c r="K29" s="294"/>
      <c r="L29" s="294" t="s">
        <v>100</v>
      </c>
      <c r="M29" s="294"/>
    </row>
  </sheetData>
  <sheetProtection algorithmName="SHA-512" hashValue="q2all+HRt0Ux9hbuhJz54ZsTr46Nn4y3idIKPCl4LLIx2O6qNvKJWmlARPXn6JNZAElzGxlOES1fFgcUCRrzWg==" saltValue="9u+ecraUbW8dgIinS2aKSA==" spinCount="100000" sheet="1" objects="1" scenarios="1"/>
  <mergeCells count="37">
    <mergeCell ref="B17:K24"/>
    <mergeCell ref="L17:L24"/>
    <mergeCell ref="M17:M24"/>
    <mergeCell ref="D11:E11"/>
    <mergeCell ref="F11:K11"/>
    <mergeCell ref="B12:B13"/>
    <mergeCell ref="C12:C13"/>
    <mergeCell ref="D12:D13"/>
    <mergeCell ref="E12:E13"/>
    <mergeCell ref="L12:L13"/>
    <mergeCell ref="M12:M13"/>
    <mergeCell ref="G14:K14"/>
    <mergeCell ref="G15:K15"/>
    <mergeCell ref="G16:K16"/>
    <mergeCell ref="T7:U7"/>
    <mergeCell ref="B8:C10"/>
    <mergeCell ref="D8:M8"/>
    <mergeCell ref="D9:I10"/>
    <mergeCell ref="J9:M10"/>
    <mergeCell ref="C4:M7"/>
    <mergeCell ref="R7:S7"/>
    <mergeCell ref="F26:G26"/>
    <mergeCell ref="H26:I26"/>
    <mergeCell ref="J26:K26"/>
    <mergeCell ref="L26:M26"/>
    <mergeCell ref="F27:G27"/>
    <mergeCell ref="H27:I27"/>
    <mergeCell ref="J27:K27"/>
    <mergeCell ref="L27:M27"/>
    <mergeCell ref="F28:G28"/>
    <mergeCell ref="H28:I28"/>
    <mergeCell ref="J28:K28"/>
    <mergeCell ref="L28:M28"/>
    <mergeCell ref="F29:G29"/>
    <mergeCell ref="H29:I29"/>
    <mergeCell ref="J29:K29"/>
    <mergeCell ref="L29:M29"/>
  </mergeCells>
  <conditionalFormatting sqref="M17">
    <cfRule type="cellIs" dxfId="71" priority="1" operator="between">
      <formula>4</formula>
      <formula>5</formula>
    </cfRule>
    <cfRule type="cellIs" dxfId="70" priority="2" operator="between">
      <formula>3</formula>
      <formula>3.99</formula>
    </cfRule>
    <cfRule type="cellIs" dxfId="69" priority="3" operator="between">
      <formula>0</formula>
      <formula>2.99</formula>
    </cfRule>
  </conditionalFormatting>
  <dataValidations count="3">
    <dataValidation type="list" allowBlank="1" showInputMessage="1" showErrorMessage="1" sqref="F16" xr:uid="{00000000-0002-0000-0B00-000000000000}">
      <formula1>$T$8:$U$8</formula1>
    </dataValidation>
    <dataValidation type="list" allowBlank="1" showInputMessage="1" showErrorMessage="1" sqref="F15" xr:uid="{00000000-0002-0000-0B00-000001000000}">
      <formula1>$V$7:$Y$7</formula1>
    </dataValidation>
    <dataValidation type="list" allowBlank="1" showInputMessage="1" showErrorMessage="1" sqref="F14" xr:uid="{00000000-0002-0000-0B00-000002000000}">
      <formula1>$R$8:$S$8</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U28"/>
  <sheetViews>
    <sheetView zoomScale="90" zoomScaleNormal="90" workbookViewId="0"/>
  </sheetViews>
  <sheetFormatPr baseColWidth="10" defaultColWidth="10.90625" defaultRowHeight="14.5" x14ac:dyDescent="0.35"/>
  <cols>
    <col min="1" max="1" width="3.453125" style="1" customWidth="1"/>
    <col min="2" max="2" width="28.90625" style="1" customWidth="1"/>
    <col min="3" max="3" width="74.08984375" style="1" customWidth="1"/>
    <col min="4" max="4" width="4.453125" style="1" customWidth="1"/>
    <col min="5" max="5" width="33.453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2.453125" style="1" hidden="1" customWidth="1"/>
    <col min="19" max="19" width="3.453125" style="1" hidden="1" customWidth="1"/>
    <col min="20" max="20" width="2.453125" style="1" hidden="1" customWidth="1"/>
    <col min="21" max="21" width="3.453125" style="1" hidden="1" customWidth="1"/>
    <col min="22" max="16384" width="10.90625" style="1"/>
  </cols>
  <sheetData>
    <row r="4" spans="2:21" ht="14.5" customHeight="1" x14ac:dyDescent="0.35">
      <c r="B4" s="81"/>
      <c r="C4" s="564" t="s">
        <v>547</v>
      </c>
      <c r="D4" s="565"/>
      <c r="E4" s="565"/>
      <c r="F4" s="565"/>
      <c r="G4" s="565"/>
      <c r="H4" s="565"/>
      <c r="I4" s="565"/>
      <c r="J4" s="565"/>
      <c r="K4" s="565"/>
      <c r="L4" s="565"/>
      <c r="M4" s="565"/>
    </row>
    <row r="5" spans="2:21" ht="14.5" customHeight="1" x14ac:dyDescent="0.35">
      <c r="B5" s="82"/>
      <c r="C5" s="564"/>
      <c r="D5" s="565"/>
      <c r="E5" s="565"/>
      <c r="F5" s="565"/>
      <c r="G5" s="565"/>
      <c r="H5" s="565"/>
      <c r="I5" s="565"/>
      <c r="J5" s="565"/>
      <c r="K5" s="565"/>
      <c r="L5" s="565"/>
      <c r="M5" s="565"/>
    </row>
    <row r="6" spans="2:21" ht="14.5" customHeight="1" x14ac:dyDescent="0.35">
      <c r="B6" s="82"/>
      <c r="C6" s="564"/>
      <c r="D6" s="565"/>
      <c r="E6" s="565"/>
      <c r="F6" s="565"/>
      <c r="G6" s="565"/>
      <c r="H6" s="565"/>
      <c r="I6" s="565"/>
      <c r="J6" s="565"/>
      <c r="K6" s="565"/>
      <c r="L6" s="565"/>
      <c r="M6" s="565"/>
    </row>
    <row r="7" spans="2:21" ht="14.5" customHeight="1" x14ac:dyDescent="0.35">
      <c r="B7" s="83"/>
      <c r="C7" s="564"/>
      <c r="D7" s="565"/>
      <c r="E7" s="565"/>
      <c r="F7" s="565"/>
      <c r="G7" s="565"/>
      <c r="H7" s="565"/>
      <c r="I7" s="565"/>
      <c r="J7" s="565"/>
      <c r="K7" s="565"/>
      <c r="L7" s="565"/>
      <c r="M7" s="565"/>
      <c r="R7" s="606">
        <v>2</v>
      </c>
      <c r="S7" s="606"/>
      <c r="T7" s="606">
        <v>4</v>
      </c>
      <c r="U7" s="606"/>
    </row>
    <row r="8" spans="2:21" x14ac:dyDescent="0.35">
      <c r="B8" s="607" t="s">
        <v>403</v>
      </c>
      <c r="C8" s="608"/>
      <c r="D8" s="570" t="s">
        <v>404</v>
      </c>
      <c r="E8" s="571"/>
      <c r="F8" s="571"/>
      <c r="G8" s="571"/>
      <c r="H8" s="571"/>
      <c r="I8" s="571"/>
      <c r="J8" s="571"/>
      <c r="K8" s="571"/>
      <c r="L8" s="571"/>
      <c r="M8" s="571"/>
      <c r="R8" s="119" t="s">
        <v>423</v>
      </c>
      <c r="S8" s="119" t="s">
        <v>424</v>
      </c>
      <c r="T8" s="119" t="s">
        <v>423</v>
      </c>
      <c r="U8" s="119" t="s">
        <v>424</v>
      </c>
    </row>
    <row r="9" spans="2:21" x14ac:dyDescent="0.35">
      <c r="B9" s="566"/>
      <c r="C9" s="609"/>
      <c r="D9" s="611" t="s">
        <v>405</v>
      </c>
      <c r="E9" s="612"/>
      <c r="F9" s="612"/>
      <c r="G9" s="612"/>
      <c r="H9" s="612"/>
      <c r="I9" s="612"/>
      <c r="J9" s="574"/>
      <c r="K9" s="575"/>
      <c r="L9" s="575"/>
      <c r="M9" s="576"/>
      <c r="R9" s="119">
        <v>5</v>
      </c>
      <c r="S9" s="119">
        <v>0</v>
      </c>
      <c r="T9" s="119">
        <v>5</v>
      </c>
      <c r="U9" s="119">
        <v>0</v>
      </c>
    </row>
    <row r="10" spans="2:21" x14ac:dyDescent="0.35">
      <c r="B10" s="568"/>
      <c r="C10" s="610"/>
      <c r="D10" s="613"/>
      <c r="E10" s="614"/>
      <c r="F10" s="614"/>
      <c r="G10" s="614"/>
      <c r="H10" s="614"/>
      <c r="I10" s="614"/>
      <c r="J10" s="577"/>
      <c r="K10" s="578"/>
      <c r="L10" s="578"/>
      <c r="M10" s="579"/>
    </row>
    <row r="11" spans="2:21" ht="29" x14ac:dyDescent="0.35">
      <c r="B11" s="84" t="s">
        <v>406</v>
      </c>
      <c r="C11" s="84" t="s">
        <v>407</v>
      </c>
      <c r="D11" s="597" t="s">
        <v>408</v>
      </c>
      <c r="E11" s="598"/>
      <c r="F11" s="622" t="s">
        <v>409</v>
      </c>
      <c r="G11" s="622"/>
      <c r="H11" s="622"/>
      <c r="I11" s="622"/>
      <c r="J11" s="622"/>
      <c r="K11" s="622"/>
      <c r="L11" s="106" t="s">
        <v>410</v>
      </c>
      <c r="M11" s="106" t="s">
        <v>411</v>
      </c>
    </row>
    <row r="12" spans="2:21" ht="75" customHeight="1" x14ac:dyDescent="0.35">
      <c r="B12" s="137" t="s">
        <v>412</v>
      </c>
      <c r="C12" s="138" t="s">
        <v>548</v>
      </c>
      <c r="D12" s="137">
        <v>1</v>
      </c>
      <c r="E12" s="127" t="s">
        <v>549</v>
      </c>
      <c r="F12" s="98"/>
      <c r="G12" s="580" t="s">
        <v>435</v>
      </c>
      <c r="H12" s="581"/>
      <c r="I12" s="581"/>
      <c r="J12" s="581"/>
      <c r="K12" s="582"/>
      <c r="L12" s="140">
        <v>0.25</v>
      </c>
      <c r="M12" s="136" t="e">
        <f>HLOOKUP(F12,R8:S9,2,0)</f>
        <v>#N/A</v>
      </c>
    </row>
    <row r="13" spans="2:21" ht="75" customHeight="1" x14ac:dyDescent="0.35">
      <c r="B13" s="95" t="s">
        <v>500</v>
      </c>
      <c r="C13" s="96" t="s">
        <v>550</v>
      </c>
      <c r="D13" s="95">
        <v>2</v>
      </c>
      <c r="E13" s="97" t="s">
        <v>551</v>
      </c>
      <c r="F13" s="98"/>
      <c r="G13" s="629" t="s">
        <v>435</v>
      </c>
      <c r="H13" s="630"/>
      <c r="I13" s="630"/>
      <c r="J13" s="630"/>
      <c r="K13" s="630"/>
      <c r="L13" s="99">
        <v>0.25</v>
      </c>
      <c r="M13" s="136" t="e">
        <f>HLOOKUP(F13,R8:S9,2,0)</f>
        <v>#N/A</v>
      </c>
      <c r="R13" s="101"/>
      <c r="S13" s="101"/>
      <c r="T13" s="101"/>
      <c r="U13" s="101"/>
    </row>
    <row r="14" spans="2:21" ht="75" customHeight="1" x14ac:dyDescent="0.35">
      <c r="B14" s="95" t="s">
        <v>439</v>
      </c>
      <c r="C14" s="96" t="s">
        <v>552</v>
      </c>
      <c r="D14" s="95">
        <v>3</v>
      </c>
      <c r="E14" s="96" t="s">
        <v>553</v>
      </c>
      <c r="F14" s="132"/>
      <c r="G14" s="631" t="s">
        <v>435</v>
      </c>
      <c r="H14" s="632"/>
      <c r="I14" s="632"/>
      <c r="J14" s="632"/>
      <c r="K14" s="632"/>
      <c r="L14" s="99">
        <v>0.25</v>
      </c>
      <c r="M14" s="136" t="e">
        <f>HLOOKUP(F14,R8:S9,2,0)</f>
        <v>#N/A</v>
      </c>
      <c r="R14" s="101"/>
      <c r="S14" s="101"/>
      <c r="T14" s="101"/>
      <c r="U14" s="101"/>
    </row>
    <row r="15" spans="2:21" s="101" customFormat="1" ht="75" customHeight="1" x14ac:dyDescent="0.35">
      <c r="B15" s="137" t="s">
        <v>442</v>
      </c>
      <c r="C15" s="138" t="s">
        <v>481</v>
      </c>
      <c r="D15" s="137">
        <v>4</v>
      </c>
      <c r="E15" s="139" t="s">
        <v>444</v>
      </c>
      <c r="F15" s="132"/>
      <c r="G15" s="640" t="s">
        <v>435</v>
      </c>
      <c r="H15" s="641"/>
      <c r="I15" s="641"/>
      <c r="J15" s="641"/>
      <c r="K15" s="642"/>
      <c r="L15" s="140">
        <v>0.25</v>
      </c>
      <c r="M15" s="141" t="e">
        <f>HLOOKUP(F15,T8:U9,2,0)</f>
        <v>#N/A</v>
      </c>
      <c r="R15" s="1"/>
      <c r="S15" s="1"/>
      <c r="T15" s="1"/>
      <c r="U15" s="1"/>
    </row>
    <row r="16" spans="2:21" ht="23.5" customHeight="1" x14ac:dyDescent="0.35">
      <c r="B16" s="583" t="s">
        <v>482</v>
      </c>
      <c r="C16" s="584"/>
      <c r="D16" s="584"/>
      <c r="E16" s="584"/>
      <c r="F16" s="584"/>
      <c r="G16" s="584"/>
      <c r="H16" s="584"/>
      <c r="I16" s="584"/>
      <c r="J16" s="584"/>
      <c r="K16" s="584"/>
      <c r="L16" s="525" t="s">
        <v>446</v>
      </c>
      <c r="M16" s="616" t="e">
        <f>SUM((L12*M12)+(L13*M13)+(L14*M14)+(L15*M15))</f>
        <v>#N/A</v>
      </c>
    </row>
    <row r="17" spans="2:16" ht="14.5" customHeight="1" x14ac:dyDescent="0.35">
      <c r="B17" s="586"/>
      <c r="C17" s="587"/>
      <c r="D17" s="587"/>
      <c r="E17" s="587"/>
      <c r="F17" s="587"/>
      <c r="G17" s="587"/>
      <c r="H17" s="587"/>
      <c r="I17" s="587"/>
      <c r="J17" s="587"/>
      <c r="K17" s="587"/>
      <c r="L17" s="525"/>
      <c r="M17" s="617"/>
      <c r="O17" s="102"/>
      <c r="P17" s="102"/>
    </row>
    <row r="18" spans="2:16" ht="14.5" customHeight="1" x14ac:dyDescent="0.35">
      <c r="B18" s="586"/>
      <c r="C18" s="587"/>
      <c r="D18" s="587"/>
      <c r="E18" s="587"/>
      <c r="F18" s="587"/>
      <c r="G18" s="587"/>
      <c r="H18" s="587"/>
      <c r="I18" s="587"/>
      <c r="J18" s="587"/>
      <c r="K18" s="587"/>
      <c r="L18" s="525"/>
      <c r="M18" s="617"/>
      <c r="O18" s="103"/>
      <c r="P18" s="103"/>
    </row>
    <row r="19" spans="2:16" ht="14.5" customHeight="1" x14ac:dyDescent="0.35">
      <c r="B19" s="586"/>
      <c r="C19" s="587"/>
      <c r="D19" s="587"/>
      <c r="E19" s="587"/>
      <c r="F19" s="587"/>
      <c r="G19" s="587"/>
      <c r="H19" s="587"/>
      <c r="I19" s="587"/>
      <c r="J19" s="587"/>
      <c r="K19" s="587"/>
      <c r="L19" s="525"/>
      <c r="M19" s="617"/>
      <c r="O19" s="104"/>
      <c r="P19" s="104"/>
    </row>
    <row r="20" spans="2:16" ht="14.5" customHeight="1" x14ac:dyDescent="0.35">
      <c r="B20" s="586"/>
      <c r="C20" s="587"/>
      <c r="D20" s="587"/>
      <c r="E20" s="587"/>
      <c r="F20" s="587"/>
      <c r="G20" s="587"/>
      <c r="H20" s="587"/>
      <c r="I20" s="587"/>
      <c r="J20" s="587"/>
      <c r="K20" s="587"/>
      <c r="L20" s="525"/>
      <c r="M20" s="617"/>
      <c r="O20" s="105"/>
      <c r="P20" s="105"/>
    </row>
    <row r="21" spans="2:16" ht="14.5" customHeight="1" x14ac:dyDescent="0.35">
      <c r="B21" s="586"/>
      <c r="C21" s="587"/>
      <c r="D21" s="587"/>
      <c r="E21" s="587"/>
      <c r="F21" s="587"/>
      <c r="G21" s="587"/>
      <c r="H21" s="587"/>
      <c r="I21" s="587"/>
      <c r="J21" s="587"/>
      <c r="K21" s="587"/>
      <c r="L21" s="525"/>
      <c r="M21" s="617"/>
    </row>
    <row r="22" spans="2:16" ht="14.5" customHeight="1" x14ac:dyDescent="0.35">
      <c r="B22" s="586"/>
      <c r="C22" s="587"/>
      <c r="D22" s="587"/>
      <c r="E22" s="587"/>
      <c r="F22" s="587"/>
      <c r="G22" s="587"/>
      <c r="H22" s="587"/>
      <c r="I22" s="587"/>
      <c r="J22" s="587"/>
      <c r="K22" s="587"/>
      <c r="L22" s="525"/>
      <c r="M22" s="617"/>
    </row>
    <row r="23" spans="2:16" ht="14.5" customHeight="1" x14ac:dyDescent="0.35">
      <c r="B23" s="589"/>
      <c r="C23" s="590"/>
      <c r="D23" s="590"/>
      <c r="E23" s="590"/>
      <c r="F23" s="590"/>
      <c r="G23" s="590"/>
      <c r="H23" s="590"/>
      <c r="I23" s="590"/>
      <c r="J23" s="590"/>
      <c r="K23" s="590"/>
      <c r="L23" s="525"/>
      <c r="M23" s="618"/>
    </row>
    <row r="25" spans="2:16" ht="15.5" x14ac:dyDescent="0.35">
      <c r="F25" s="596" t="s">
        <v>390</v>
      </c>
      <c r="G25" s="596"/>
      <c r="H25" s="596" t="s">
        <v>391</v>
      </c>
      <c r="I25" s="596"/>
      <c r="J25" s="596" t="s">
        <v>447</v>
      </c>
      <c r="K25" s="596"/>
      <c r="L25" s="596" t="s">
        <v>392</v>
      </c>
      <c r="M25" s="596"/>
    </row>
    <row r="26" spans="2:16" ht="65.5" customHeight="1" x14ac:dyDescent="0.35">
      <c r="F26" s="304" t="s">
        <v>448</v>
      </c>
      <c r="G26" s="304"/>
      <c r="H26" s="305" t="s">
        <v>62</v>
      </c>
      <c r="I26" s="305"/>
      <c r="J26" s="294" t="s">
        <v>449</v>
      </c>
      <c r="K26" s="294"/>
      <c r="L26" s="294" t="s">
        <v>63</v>
      </c>
      <c r="M26" s="294"/>
    </row>
    <row r="27" spans="2:16" ht="65.5" customHeight="1" x14ac:dyDescent="0.35">
      <c r="F27" s="304" t="s">
        <v>450</v>
      </c>
      <c r="G27" s="304"/>
      <c r="H27" s="311" t="s">
        <v>95</v>
      </c>
      <c r="I27" s="311"/>
      <c r="J27" s="294" t="s">
        <v>97</v>
      </c>
      <c r="K27" s="294"/>
      <c r="L27" s="294" t="s">
        <v>96</v>
      </c>
      <c r="M27" s="294"/>
    </row>
    <row r="28" spans="2:16" ht="65.5" customHeight="1" x14ac:dyDescent="0.35">
      <c r="F28" s="304" t="s">
        <v>451</v>
      </c>
      <c r="G28" s="304"/>
      <c r="H28" s="552" t="s">
        <v>99</v>
      </c>
      <c r="I28" s="552"/>
      <c r="J28" s="294" t="s">
        <v>101</v>
      </c>
      <c r="K28" s="294"/>
      <c r="L28" s="294" t="s">
        <v>100</v>
      </c>
      <c r="M28" s="294"/>
    </row>
  </sheetData>
  <sheetProtection algorithmName="SHA-512" hashValue="SjCx1BQ1hPoWUwau8ujtaYTaEq4wGu3/0Dixa6MJpUinBU8Bx9btCBMwuEr6PpuYwVgBDnyOHlqBOl/0mxSlGg==" saltValue="uiHuIuhbjO0J3h7d30OJ7w==" spinCount="100000" sheet="1" objects="1" scenarios="1"/>
  <mergeCells count="32">
    <mergeCell ref="G15:K15"/>
    <mergeCell ref="C4:M7"/>
    <mergeCell ref="D11:E11"/>
    <mergeCell ref="F11:K11"/>
    <mergeCell ref="G12:K12"/>
    <mergeCell ref="G13:K13"/>
    <mergeCell ref="G14:K14"/>
    <mergeCell ref="B16:K23"/>
    <mergeCell ref="L16:L23"/>
    <mergeCell ref="M16:M23"/>
    <mergeCell ref="F25:G25"/>
    <mergeCell ref="H25:I25"/>
    <mergeCell ref="J25:K25"/>
    <mergeCell ref="L25:M25"/>
    <mergeCell ref="R7:S7"/>
    <mergeCell ref="T7:U7"/>
    <mergeCell ref="B8:C10"/>
    <mergeCell ref="D8:M8"/>
    <mergeCell ref="D9:I10"/>
    <mergeCell ref="J9:M10"/>
    <mergeCell ref="F28:G28"/>
    <mergeCell ref="H28:I28"/>
    <mergeCell ref="J28:K28"/>
    <mergeCell ref="L28:M28"/>
    <mergeCell ref="F26:G26"/>
    <mergeCell ref="H26:I26"/>
    <mergeCell ref="J26:K26"/>
    <mergeCell ref="L26:M26"/>
    <mergeCell ref="F27:G27"/>
    <mergeCell ref="H27:I27"/>
    <mergeCell ref="J27:K27"/>
    <mergeCell ref="L27:M27"/>
  </mergeCells>
  <conditionalFormatting sqref="M16">
    <cfRule type="cellIs" dxfId="68" priority="1" operator="between">
      <formula>4</formula>
      <formula>5</formula>
    </cfRule>
    <cfRule type="cellIs" dxfId="67" priority="2" operator="between">
      <formula>3</formula>
      <formula>3.99</formula>
    </cfRule>
    <cfRule type="cellIs" dxfId="66" priority="3" operator="between">
      <formula>0</formula>
      <formula>2.99</formula>
    </cfRule>
  </conditionalFormatting>
  <dataValidations count="2">
    <dataValidation type="list" allowBlank="1" showInputMessage="1" showErrorMessage="1" sqref="F12:F14" xr:uid="{00000000-0002-0000-0C00-000000000000}">
      <formula1>$R$8:$S$8</formula1>
    </dataValidation>
    <dataValidation type="list" allowBlank="1" showInputMessage="1" showErrorMessage="1" sqref="F15" xr:uid="{00000000-0002-0000-0C00-000001000000}">
      <formula1>$T$8:$U$8</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4:U29"/>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28.90625" style="1" customWidth="1"/>
    <col min="3" max="3" width="80.363281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3.08984375" style="1" hidden="1" customWidth="1"/>
    <col min="19" max="19" width="3.6328125" style="1" hidden="1" customWidth="1"/>
    <col min="20" max="20" width="3.08984375" style="1" hidden="1" customWidth="1"/>
    <col min="21" max="21" width="3.6328125" style="1" hidden="1" customWidth="1"/>
    <col min="22" max="16384" width="10.90625" style="1"/>
  </cols>
  <sheetData>
    <row r="4" spans="2:21" ht="14.5" customHeight="1" x14ac:dyDescent="0.35">
      <c r="B4" s="81"/>
      <c r="C4" s="564" t="s">
        <v>71</v>
      </c>
      <c r="D4" s="565"/>
      <c r="E4" s="565"/>
      <c r="F4" s="565"/>
      <c r="G4" s="565"/>
      <c r="H4" s="565"/>
      <c r="I4" s="565"/>
      <c r="J4" s="565"/>
      <c r="K4" s="565"/>
      <c r="L4" s="565"/>
      <c r="M4" s="565"/>
    </row>
    <row r="5" spans="2:21" ht="14.5" customHeight="1" x14ac:dyDescent="0.35">
      <c r="B5" s="82"/>
      <c r="C5" s="564"/>
      <c r="D5" s="565"/>
      <c r="E5" s="565"/>
      <c r="F5" s="565"/>
      <c r="G5" s="565"/>
      <c r="H5" s="565"/>
      <c r="I5" s="565"/>
      <c r="J5" s="565"/>
      <c r="K5" s="565"/>
      <c r="L5" s="565"/>
      <c r="M5" s="565"/>
    </row>
    <row r="6" spans="2:21" ht="14.5" customHeight="1" x14ac:dyDescent="0.35">
      <c r="B6" s="82"/>
      <c r="C6" s="564"/>
      <c r="D6" s="565"/>
      <c r="E6" s="565"/>
      <c r="F6" s="565"/>
      <c r="G6" s="565"/>
      <c r="H6" s="565"/>
      <c r="I6" s="565"/>
      <c r="J6" s="565"/>
      <c r="K6" s="565"/>
      <c r="L6" s="565"/>
      <c r="M6" s="565"/>
    </row>
    <row r="7" spans="2:21" ht="14.5" customHeight="1" x14ac:dyDescent="0.35">
      <c r="B7" s="83"/>
      <c r="C7" s="564"/>
      <c r="D7" s="565"/>
      <c r="E7" s="565"/>
      <c r="F7" s="565"/>
      <c r="G7" s="565"/>
      <c r="H7" s="565"/>
      <c r="I7" s="565"/>
      <c r="J7" s="565"/>
      <c r="K7" s="565"/>
      <c r="L7" s="565"/>
      <c r="M7" s="565"/>
      <c r="R7" s="606">
        <v>2</v>
      </c>
      <c r="S7" s="606"/>
      <c r="T7" s="606">
        <v>4</v>
      </c>
      <c r="U7" s="633"/>
    </row>
    <row r="8" spans="2:21" x14ac:dyDescent="0.35">
      <c r="B8" s="607" t="s">
        <v>403</v>
      </c>
      <c r="C8" s="608"/>
      <c r="D8" s="570" t="s">
        <v>404</v>
      </c>
      <c r="E8" s="571"/>
      <c r="F8" s="571"/>
      <c r="G8" s="571"/>
      <c r="H8" s="571"/>
      <c r="I8" s="571"/>
      <c r="J8" s="571"/>
      <c r="K8" s="571"/>
      <c r="L8" s="571"/>
      <c r="M8" s="571"/>
      <c r="R8" s="119" t="s">
        <v>423</v>
      </c>
      <c r="S8" s="119" t="s">
        <v>424</v>
      </c>
      <c r="T8" s="119" t="s">
        <v>423</v>
      </c>
      <c r="U8" s="142" t="s">
        <v>424</v>
      </c>
    </row>
    <row r="9" spans="2:21" x14ac:dyDescent="0.35">
      <c r="B9" s="566"/>
      <c r="C9" s="609"/>
      <c r="D9" s="611" t="s">
        <v>405</v>
      </c>
      <c r="E9" s="612"/>
      <c r="F9" s="612"/>
      <c r="G9" s="612"/>
      <c r="H9" s="612"/>
      <c r="I9" s="612"/>
      <c r="J9" s="574"/>
      <c r="K9" s="575"/>
      <c r="L9" s="575"/>
      <c r="M9" s="576"/>
      <c r="R9" s="119">
        <v>5</v>
      </c>
      <c r="S9" s="119">
        <v>0</v>
      </c>
      <c r="T9" s="119">
        <v>5</v>
      </c>
      <c r="U9" s="142">
        <v>0</v>
      </c>
    </row>
    <row r="10" spans="2:21" x14ac:dyDescent="0.35">
      <c r="B10" s="568"/>
      <c r="C10" s="610"/>
      <c r="D10" s="613"/>
      <c r="E10" s="614"/>
      <c r="F10" s="614"/>
      <c r="G10" s="614"/>
      <c r="H10" s="614"/>
      <c r="I10" s="614"/>
      <c r="J10" s="577"/>
      <c r="K10" s="578"/>
      <c r="L10" s="578"/>
      <c r="M10" s="579"/>
    </row>
    <row r="11" spans="2:21" ht="29" x14ac:dyDescent="0.35">
      <c r="B11" s="84" t="s">
        <v>406</v>
      </c>
      <c r="C11" s="84" t="s">
        <v>407</v>
      </c>
      <c r="D11" s="597" t="s">
        <v>408</v>
      </c>
      <c r="E11" s="598"/>
      <c r="F11" s="622" t="s">
        <v>409</v>
      </c>
      <c r="G11" s="622"/>
      <c r="H11" s="622"/>
      <c r="I11" s="622"/>
      <c r="J11" s="622"/>
      <c r="K11" s="622"/>
      <c r="L11" s="106" t="s">
        <v>410</v>
      </c>
      <c r="M11" s="106" t="s">
        <v>411</v>
      </c>
    </row>
    <row r="12" spans="2:21" ht="46" customHeight="1" x14ac:dyDescent="0.35">
      <c r="B12" s="502" t="s">
        <v>412</v>
      </c>
      <c r="C12" s="504" t="s">
        <v>554</v>
      </c>
      <c r="D12" s="643">
        <v>1</v>
      </c>
      <c r="E12" s="645" t="s">
        <v>555</v>
      </c>
      <c r="F12" s="151" t="s">
        <v>556</v>
      </c>
      <c r="G12" s="152" t="s">
        <v>557</v>
      </c>
      <c r="H12" s="152" t="s">
        <v>558</v>
      </c>
      <c r="I12" s="95" t="s">
        <v>559</v>
      </c>
      <c r="J12" s="95" t="s">
        <v>419</v>
      </c>
      <c r="K12" s="95" t="s">
        <v>560</v>
      </c>
      <c r="L12" s="557">
        <v>0.25</v>
      </c>
      <c r="M12" s="656">
        <f>SUM(IF(F13="X",1,0),IF(G13="X",1,0),IF(H13="X",1,0),IF(I13="X",0.7,0),IF(J13="X",0.7,0),IF(K13="X",0.6,0))</f>
        <v>0</v>
      </c>
    </row>
    <row r="13" spans="2:21" x14ac:dyDescent="0.35">
      <c r="B13" s="503"/>
      <c r="C13" s="505"/>
      <c r="D13" s="644"/>
      <c r="E13" s="646"/>
      <c r="F13" s="204"/>
      <c r="G13" s="204"/>
      <c r="H13" s="204"/>
      <c r="I13" s="204"/>
      <c r="J13" s="204"/>
      <c r="K13" s="204"/>
      <c r="L13" s="619"/>
      <c r="M13" s="657"/>
    </row>
    <row r="14" spans="2:21" ht="66.650000000000006" customHeight="1" x14ac:dyDescent="0.35">
      <c r="B14" s="137" t="s">
        <v>439</v>
      </c>
      <c r="C14" s="138" t="s">
        <v>561</v>
      </c>
      <c r="D14" s="137">
        <v>2</v>
      </c>
      <c r="E14" s="127" t="s">
        <v>562</v>
      </c>
      <c r="F14" s="98"/>
      <c r="G14" s="580" t="s">
        <v>435</v>
      </c>
      <c r="H14" s="581"/>
      <c r="I14" s="581"/>
      <c r="J14" s="581"/>
      <c r="K14" s="582"/>
      <c r="L14" s="140">
        <v>0.25</v>
      </c>
      <c r="M14" s="136" t="e">
        <f>HLOOKUP(F14,R8:S9,2,0)</f>
        <v>#N/A</v>
      </c>
    </row>
    <row r="15" spans="2:21" ht="60.65" customHeight="1" x14ac:dyDescent="0.35">
      <c r="B15" s="95" t="s">
        <v>563</v>
      </c>
      <c r="C15" s="96" t="s">
        <v>564</v>
      </c>
      <c r="D15" s="95">
        <v>3</v>
      </c>
      <c r="E15" s="97" t="s">
        <v>565</v>
      </c>
      <c r="F15" s="98"/>
      <c r="G15" s="629" t="s">
        <v>435</v>
      </c>
      <c r="H15" s="630"/>
      <c r="I15" s="630"/>
      <c r="J15" s="630"/>
      <c r="K15" s="630"/>
      <c r="L15" s="99">
        <v>0.25</v>
      </c>
      <c r="M15" s="136" t="e">
        <f>HLOOKUP(F15,R8:S9,2,0)</f>
        <v>#N/A</v>
      </c>
      <c r="R15" s="101"/>
      <c r="S15" s="101"/>
      <c r="T15" s="101"/>
      <c r="U15" s="101"/>
    </row>
    <row r="16" spans="2:21" ht="56.5" customHeight="1" x14ac:dyDescent="0.35">
      <c r="B16" s="95" t="s">
        <v>442</v>
      </c>
      <c r="C16" s="96" t="s">
        <v>566</v>
      </c>
      <c r="D16" s="95">
        <v>4</v>
      </c>
      <c r="E16" s="96" t="s">
        <v>529</v>
      </c>
      <c r="F16" s="132"/>
      <c r="G16" s="631" t="s">
        <v>435</v>
      </c>
      <c r="H16" s="632"/>
      <c r="I16" s="632"/>
      <c r="J16" s="632"/>
      <c r="K16" s="632"/>
      <c r="L16" s="99">
        <v>0.25</v>
      </c>
      <c r="M16" s="136" t="e">
        <f>HLOOKUP(F16,R8:S9,2,0)</f>
        <v>#N/A</v>
      </c>
      <c r="R16" s="101"/>
      <c r="S16" s="101"/>
      <c r="T16" s="101"/>
      <c r="U16" s="101"/>
    </row>
    <row r="17" spans="2:16" ht="23.5" customHeight="1" x14ac:dyDescent="0.35">
      <c r="B17" s="583" t="s">
        <v>482</v>
      </c>
      <c r="C17" s="584"/>
      <c r="D17" s="584"/>
      <c r="E17" s="584"/>
      <c r="F17" s="584"/>
      <c r="G17" s="584"/>
      <c r="H17" s="584"/>
      <c r="I17" s="584"/>
      <c r="J17" s="584"/>
      <c r="K17" s="584"/>
      <c r="L17" s="525" t="s">
        <v>446</v>
      </c>
      <c r="M17" s="653" t="e">
        <f>SUM((L12*M12)+(L14*M14)+(L15*M15)+(L16*M16))</f>
        <v>#N/A</v>
      </c>
    </row>
    <row r="18" spans="2:16" ht="14.5" customHeight="1" x14ac:dyDescent="0.35">
      <c r="B18" s="586"/>
      <c r="C18" s="587"/>
      <c r="D18" s="587"/>
      <c r="E18" s="587"/>
      <c r="F18" s="587"/>
      <c r="G18" s="587"/>
      <c r="H18" s="587"/>
      <c r="I18" s="587"/>
      <c r="J18" s="587"/>
      <c r="K18" s="587"/>
      <c r="L18" s="525"/>
      <c r="M18" s="654"/>
      <c r="O18" s="102"/>
      <c r="P18" s="102"/>
    </row>
    <row r="19" spans="2:16" ht="14.5" customHeight="1" x14ac:dyDescent="0.35">
      <c r="B19" s="586"/>
      <c r="C19" s="587"/>
      <c r="D19" s="587"/>
      <c r="E19" s="587"/>
      <c r="F19" s="587"/>
      <c r="G19" s="587"/>
      <c r="H19" s="587"/>
      <c r="I19" s="587"/>
      <c r="J19" s="587"/>
      <c r="K19" s="587"/>
      <c r="L19" s="525"/>
      <c r="M19" s="654"/>
      <c r="O19" s="103"/>
      <c r="P19" s="103"/>
    </row>
    <row r="20" spans="2:16" ht="14.5" customHeight="1" x14ac:dyDescent="0.35">
      <c r="B20" s="586"/>
      <c r="C20" s="587"/>
      <c r="D20" s="587"/>
      <c r="E20" s="587"/>
      <c r="F20" s="587"/>
      <c r="G20" s="587"/>
      <c r="H20" s="587"/>
      <c r="I20" s="587"/>
      <c r="J20" s="587"/>
      <c r="K20" s="587"/>
      <c r="L20" s="525"/>
      <c r="M20" s="654"/>
      <c r="O20" s="104"/>
      <c r="P20" s="104"/>
    </row>
    <row r="21" spans="2:16" ht="14.5" customHeight="1" x14ac:dyDescent="0.35">
      <c r="B21" s="586"/>
      <c r="C21" s="587"/>
      <c r="D21" s="587"/>
      <c r="E21" s="587"/>
      <c r="F21" s="587"/>
      <c r="G21" s="587"/>
      <c r="H21" s="587"/>
      <c r="I21" s="587"/>
      <c r="J21" s="587"/>
      <c r="K21" s="587"/>
      <c r="L21" s="525"/>
      <c r="M21" s="654"/>
      <c r="O21" s="105"/>
      <c r="P21" s="105"/>
    </row>
    <row r="22" spans="2:16" ht="14.5" customHeight="1" x14ac:dyDescent="0.35">
      <c r="B22" s="586"/>
      <c r="C22" s="587"/>
      <c r="D22" s="587"/>
      <c r="E22" s="587"/>
      <c r="F22" s="587"/>
      <c r="G22" s="587"/>
      <c r="H22" s="587"/>
      <c r="I22" s="587"/>
      <c r="J22" s="587"/>
      <c r="K22" s="587"/>
      <c r="L22" s="525"/>
      <c r="M22" s="654"/>
    </row>
    <row r="23" spans="2:16" ht="14.5" customHeight="1" x14ac:dyDescent="0.35">
      <c r="B23" s="586"/>
      <c r="C23" s="587"/>
      <c r="D23" s="587"/>
      <c r="E23" s="587"/>
      <c r="F23" s="587"/>
      <c r="G23" s="587"/>
      <c r="H23" s="587"/>
      <c r="I23" s="587"/>
      <c r="J23" s="587"/>
      <c r="K23" s="587"/>
      <c r="L23" s="525"/>
      <c r="M23" s="654"/>
    </row>
    <row r="24" spans="2:16" ht="14.5" customHeight="1" x14ac:dyDescent="0.35">
      <c r="B24" s="589"/>
      <c r="C24" s="590"/>
      <c r="D24" s="590"/>
      <c r="E24" s="590"/>
      <c r="F24" s="590"/>
      <c r="G24" s="590"/>
      <c r="H24" s="590"/>
      <c r="I24" s="590"/>
      <c r="J24" s="590"/>
      <c r="K24" s="590"/>
      <c r="L24" s="525"/>
      <c r="M24" s="655"/>
    </row>
    <row r="26" spans="2:16" ht="15.5" x14ac:dyDescent="0.35">
      <c r="F26" s="596" t="s">
        <v>390</v>
      </c>
      <c r="G26" s="596"/>
      <c r="H26" s="596" t="s">
        <v>391</v>
      </c>
      <c r="I26" s="596"/>
      <c r="J26" s="596" t="s">
        <v>447</v>
      </c>
      <c r="K26" s="596"/>
      <c r="L26" s="596" t="s">
        <v>392</v>
      </c>
      <c r="M26" s="596"/>
    </row>
    <row r="27" spans="2:16" ht="57.65" customHeight="1" x14ac:dyDescent="0.35">
      <c r="F27" s="304" t="s">
        <v>448</v>
      </c>
      <c r="G27" s="304"/>
      <c r="H27" s="305" t="s">
        <v>62</v>
      </c>
      <c r="I27" s="305"/>
      <c r="J27" s="294" t="s">
        <v>449</v>
      </c>
      <c r="K27" s="294"/>
      <c r="L27" s="294" t="s">
        <v>63</v>
      </c>
      <c r="M27" s="294"/>
    </row>
    <row r="28" spans="2:16" ht="57.65" customHeight="1" x14ac:dyDescent="0.35">
      <c r="F28" s="304" t="s">
        <v>450</v>
      </c>
      <c r="G28" s="304"/>
      <c r="H28" s="311" t="s">
        <v>95</v>
      </c>
      <c r="I28" s="311"/>
      <c r="J28" s="294" t="s">
        <v>97</v>
      </c>
      <c r="K28" s="294"/>
      <c r="L28" s="294" t="s">
        <v>96</v>
      </c>
      <c r="M28" s="294"/>
    </row>
    <row r="29" spans="2:16" ht="57.65" customHeight="1" x14ac:dyDescent="0.35">
      <c r="F29" s="304" t="s">
        <v>451</v>
      </c>
      <c r="G29" s="304"/>
      <c r="H29" s="552" t="s">
        <v>99</v>
      </c>
      <c r="I29" s="552"/>
      <c r="J29" s="294" t="s">
        <v>101</v>
      </c>
      <c r="K29" s="294"/>
      <c r="L29" s="294" t="s">
        <v>100</v>
      </c>
      <c r="M29" s="294"/>
    </row>
  </sheetData>
  <sheetProtection algorithmName="SHA-512" hashValue="psxTFHVSE2XzFwzVaeYLo5/XbJuIERTUNKsT6mEDLZGMLBAPye/8Eg4VXK44ptqV4WaczhUgOQr42yHaDxv7eQ==" saltValue="y6ECaWM9Z5l+jJgReVbpiA==" spinCount="100000" sheet="1" objects="1" scenarios="1"/>
  <mergeCells count="37">
    <mergeCell ref="B17:K24"/>
    <mergeCell ref="L17:L24"/>
    <mergeCell ref="M17:M24"/>
    <mergeCell ref="D11:E11"/>
    <mergeCell ref="F11:K11"/>
    <mergeCell ref="B12:B13"/>
    <mergeCell ref="C12:C13"/>
    <mergeCell ref="D12:D13"/>
    <mergeCell ref="E12:E13"/>
    <mergeCell ref="L12:L13"/>
    <mergeCell ref="M12:M13"/>
    <mergeCell ref="G14:K14"/>
    <mergeCell ref="G15:K15"/>
    <mergeCell ref="G16:K16"/>
    <mergeCell ref="T7:U7"/>
    <mergeCell ref="B8:C10"/>
    <mergeCell ref="D8:M8"/>
    <mergeCell ref="D9:I10"/>
    <mergeCell ref="J9:M10"/>
    <mergeCell ref="C4:M7"/>
    <mergeCell ref="R7:S7"/>
    <mergeCell ref="F26:G26"/>
    <mergeCell ref="H26:I26"/>
    <mergeCell ref="J26:K26"/>
    <mergeCell ref="L26:M26"/>
    <mergeCell ref="F27:G27"/>
    <mergeCell ref="H27:I27"/>
    <mergeCell ref="J27:K27"/>
    <mergeCell ref="L27:M27"/>
    <mergeCell ref="F28:G28"/>
    <mergeCell ref="H28:I28"/>
    <mergeCell ref="J28:K28"/>
    <mergeCell ref="L28:M28"/>
    <mergeCell ref="F29:G29"/>
    <mergeCell ref="H29:I29"/>
    <mergeCell ref="J29:K29"/>
    <mergeCell ref="L29:M29"/>
  </mergeCells>
  <conditionalFormatting sqref="M17">
    <cfRule type="cellIs" dxfId="65" priority="1" operator="between">
      <formula>4</formula>
      <formula>5</formula>
    </cfRule>
    <cfRule type="cellIs" dxfId="64" priority="2" operator="between">
      <formula>3</formula>
      <formula>3.99</formula>
    </cfRule>
    <cfRule type="cellIs" dxfId="63" priority="3" operator="between">
      <formula>0</formula>
      <formula>2.99</formula>
    </cfRule>
  </conditionalFormatting>
  <dataValidations count="2">
    <dataValidation type="list" allowBlank="1" showInputMessage="1" showErrorMessage="1" sqref="F16 F14" xr:uid="{00000000-0002-0000-0D00-000000000000}">
      <formula1>$R$8:$S$8</formula1>
    </dataValidation>
    <dataValidation type="list" allowBlank="1" showInputMessage="1" showErrorMessage="1" sqref="F15" xr:uid="{00000000-0002-0000-0D00-000001000000}">
      <formula1>$T$8:$U$8</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4:U29"/>
  <sheetViews>
    <sheetView zoomScale="90" zoomScaleNormal="90" workbookViewId="0"/>
  </sheetViews>
  <sheetFormatPr baseColWidth="10" defaultColWidth="10.90625" defaultRowHeight="14.5" x14ac:dyDescent="0.35"/>
  <cols>
    <col min="1" max="1" width="3.453125" style="1" customWidth="1"/>
    <col min="2" max="2" width="28.90625" style="1" customWidth="1"/>
    <col min="3" max="3" width="74.906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3.08984375" style="1" hidden="1" customWidth="1"/>
    <col min="19" max="19" width="3.6328125" style="1" hidden="1" customWidth="1"/>
    <col min="20" max="20" width="3.08984375" style="1" hidden="1" customWidth="1"/>
    <col min="21" max="21" width="3.6328125" style="1" hidden="1" customWidth="1"/>
    <col min="22" max="16384" width="10.90625" style="1"/>
  </cols>
  <sheetData>
    <row r="4" spans="2:21" ht="14.5" customHeight="1" x14ac:dyDescent="0.35">
      <c r="B4" s="81"/>
      <c r="C4" s="564" t="s">
        <v>72</v>
      </c>
      <c r="D4" s="565"/>
      <c r="E4" s="565"/>
      <c r="F4" s="565"/>
      <c r="G4" s="565"/>
      <c r="H4" s="565"/>
      <c r="I4" s="565"/>
      <c r="J4" s="565"/>
      <c r="K4" s="565"/>
      <c r="L4" s="565"/>
      <c r="M4" s="565"/>
    </row>
    <row r="5" spans="2:21" ht="14.5" customHeight="1" x14ac:dyDescent="0.35">
      <c r="B5" s="82"/>
      <c r="C5" s="564"/>
      <c r="D5" s="565"/>
      <c r="E5" s="565"/>
      <c r="F5" s="565"/>
      <c r="G5" s="565"/>
      <c r="H5" s="565"/>
      <c r="I5" s="565"/>
      <c r="J5" s="565"/>
      <c r="K5" s="565"/>
      <c r="L5" s="565"/>
      <c r="M5" s="565"/>
    </row>
    <row r="6" spans="2:21" ht="14.5" customHeight="1" x14ac:dyDescent="0.35">
      <c r="B6" s="82"/>
      <c r="C6" s="564"/>
      <c r="D6" s="565"/>
      <c r="E6" s="565"/>
      <c r="F6" s="565"/>
      <c r="G6" s="565"/>
      <c r="H6" s="565"/>
      <c r="I6" s="565"/>
      <c r="J6" s="565"/>
      <c r="K6" s="565"/>
      <c r="L6" s="565"/>
      <c r="M6" s="565"/>
    </row>
    <row r="7" spans="2:21" ht="14.5" customHeight="1" x14ac:dyDescent="0.35">
      <c r="B7" s="83"/>
      <c r="C7" s="564"/>
      <c r="D7" s="565"/>
      <c r="E7" s="565"/>
      <c r="F7" s="565"/>
      <c r="G7" s="565"/>
      <c r="H7" s="565"/>
      <c r="I7" s="565"/>
      <c r="J7" s="565"/>
      <c r="K7" s="565"/>
      <c r="L7" s="565"/>
      <c r="M7" s="565"/>
      <c r="R7" s="606">
        <v>2</v>
      </c>
      <c r="S7" s="606"/>
      <c r="T7" s="606">
        <v>4</v>
      </c>
      <c r="U7" s="633"/>
    </row>
    <row r="8" spans="2:21" x14ac:dyDescent="0.35">
      <c r="B8" s="607" t="s">
        <v>403</v>
      </c>
      <c r="C8" s="608"/>
      <c r="D8" s="570" t="s">
        <v>404</v>
      </c>
      <c r="E8" s="571"/>
      <c r="F8" s="571"/>
      <c r="G8" s="571"/>
      <c r="H8" s="571"/>
      <c r="I8" s="571"/>
      <c r="J8" s="571"/>
      <c r="K8" s="571"/>
      <c r="L8" s="571"/>
      <c r="M8" s="571"/>
      <c r="R8" s="119" t="s">
        <v>423</v>
      </c>
      <c r="S8" s="119" t="s">
        <v>424</v>
      </c>
      <c r="T8" s="119" t="s">
        <v>423</v>
      </c>
      <c r="U8" s="142" t="s">
        <v>424</v>
      </c>
    </row>
    <row r="9" spans="2:21" x14ac:dyDescent="0.35">
      <c r="B9" s="566"/>
      <c r="C9" s="609"/>
      <c r="D9" s="611" t="s">
        <v>405</v>
      </c>
      <c r="E9" s="612"/>
      <c r="F9" s="612"/>
      <c r="G9" s="612"/>
      <c r="H9" s="612"/>
      <c r="I9" s="612"/>
      <c r="J9" s="574"/>
      <c r="K9" s="575"/>
      <c r="L9" s="575"/>
      <c r="M9" s="576"/>
      <c r="R9" s="119">
        <v>5</v>
      </c>
      <c r="S9" s="119">
        <v>0</v>
      </c>
      <c r="T9" s="119">
        <v>5</v>
      </c>
      <c r="U9" s="142">
        <v>0</v>
      </c>
    </row>
    <row r="10" spans="2:21" x14ac:dyDescent="0.35">
      <c r="B10" s="568"/>
      <c r="C10" s="610"/>
      <c r="D10" s="613"/>
      <c r="E10" s="614"/>
      <c r="F10" s="614"/>
      <c r="G10" s="614"/>
      <c r="H10" s="614"/>
      <c r="I10" s="614"/>
      <c r="J10" s="577"/>
      <c r="K10" s="578"/>
      <c r="L10" s="578"/>
      <c r="M10" s="579"/>
    </row>
    <row r="11" spans="2:21" ht="29" x14ac:dyDescent="0.35">
      <c r="B11" s="84" t="s">
        <v>406</v>
      </c>
      <c r="C11" s="84" t="s">
        <v>407</v>
      </c>
      <c r="D11" s="597" t="s">
        <v>408</v>
      </c>
      <c r="E11" s="598"/>
      <c r="F11" s="622" t="s">
        <v>409</v>
      </c>
      <c r="G11" s="622"/>
      <c r="H11" s="622"/>
      <c r="I11" s="622"/>
      <c r="J11" s="622"/>
      <c r="K11" s="622"/>
      <c r="L11" s="106" t="s">
        <v>410</v>
      </c>
      <c r="M11" s="106" t="s">
        <v>411</v>
      </c>
    </row>
    <row r="12" spans="2:21" ht="42.65" customHeight="1" x14ac:dyDescent="0.35">
      <c r="B12" s="502" t="s">
        <v>412</v>
      </c>
      <c r="C12" s="504" t="s">
        <v>567</v>
      </c>
      <c r="D12" s="643">
        <v>1</v>
      </c>
      <c r="E12" s="645" t="s">
        <v>555</v>
      </c>
      <c r="F12" s="151" t="s">
        <v>568</v>
      </c>
      <c r="G12" s="152" t="s">
        <v>569</v>
      </c>
      <c r="H12" s="95" t="s">
        <v>570</v>
      </c>
      <c r="I12" s="95" t="s">
        <v>571</v>
      </c>
      <c r="J12" s="95" t="s">
        <v>572</v>
      </c>
      <c r="K12" s="502"/>
      <c r="L12" s="557">
        <v>0.25</v>
      </c>
      <c r="M12" s="656">
        <f>SUM(IF(F13="X",1.5,0),IF(G13="X",1.5,0),IF(H13="X",0.7,0),IF(I13="X",0.7,0),IF(J13="X",0.6,0))</f>
        <v>0</v>
      </c>
    </row>
    <row r="13" spans="2:21" x14ac:dyDescent="0.35">
      <c r="B13" s="503"/>
      <c r="C13" s="505"/>
      <c r="D13" s="644"/>
      <c r="E13" s="646"/>
      <c r="F13" s="204"/>
      <c r="G13" s="204"/>
      <c r="H13" s="204"/>
      <c r="I13" s="204"/>
      <c r="J13" s="204"/>
      <c r="K13" s="503"/>
      <c r="L13" s="619"/>
      <c r="M13" s="657"/>
    </row>
    <row r="14" spans="2:21" ht="64.5" customHeight="1" x14ac:dyDescent="0.35">
      <c r="B14" s="137" t="s">
        <v>439</v>
      </c>
      <c r="C14" s="138" t="s">
        <v>573</v>
      </c>
      <c r="D14" s="137">
        <v>2</v>
      </c>
      <c r="E14" s="127" t="s">
        <v>574</v>
      </c>
      <c r="F14" s="98"/>
      <c r="G14" s="580" t="s">
        <v>435</v>
      </c>
      <c r="H14" s="581"/>
      <c r="I14" s="581"/>
      <c r="J14" s="581"/>
      <c r="K14" s="582"/>
      <c r="L14" s="140">
        <v>0.25</v>
      </c>
      <c r="M14" s="136" t="e">
        <f>HLOOKUP(F14,R8:S9,2,0)</f>
        <v>#N/A</v>
      </c>
    </row>
    <row r="15" spans="2:21" ht="55.5" customHeight="1" x14ac:dyDescent="0.35">
      <c r="B15" s="95" t="s">
        <v>500</v>
      </c>
      <c r="C15" s="96" t="s">
        <v>575</v>
      </c>
      <c r="D15" s="95">
        <v>3</v>
      </c>
      <c r="E15" s="97" t="s">
        <v>576</v>
      </c>
      <c r="F15" s="98"/>
      <c r="G15" s="629" t="s">
        <v>435</v>
      </c>
      <c r="H15" s="630"/>
      <c r="I15" s="630"/>
      <c r="J15" s="630"/>
      <c r="K15" s="630"/>
      <c r="L15" s="99">
        <v>0.25</v>
      </c>
      <c r="M15" s="136" t="e">
        <f>HLOOKUP(F15,R8:S9,2,0)</f>
        <v>#N/A</v>
      </c>
      <c r="R15" s="101"/>
      <c r="S15" s="101"/>
      <c r="T15" s="101"/>
      <c r="U15" s="101"/>
    </row>
    <row r="16" spans="2:21" ht="44.15" customHeight="1" x14ac:dyDescent="0.35">
      <c r="B16" s="95" t="s">
        <v>442</v>
      </c>
      <c r="C16" s="96" t="s">
        <v>481</v>
      </c>
      <c r="D16" s="95">
        <v>4</v>
      </c>
      <c r="E16" s="96" t="s">
        <v>444</v>
      </c>
      <c r="F16" s="132"/>
      <c r="G16" s="631" t="s">
        <v>435</v>
      </c>
      <c r="H16" s="632"/>
      <c r="I16" s="632"/>
      <c r="J16" s="632"/>
      <c r="K16" s="632"/>
      <c r="L16" s="99">
        <v>0.25</v>
      </c>
      <c r="M16" s="136" t="e">
        <f>HLOOKUP(F16,R8:S9,2,0)</f>
        <v>#N/A</v>
      </c>
      <c r="R16" s="101"/>
      <c r="S16" s="101"/>
      <c r="T16" s="101"/>
      <c r="U16" s="101"/>
    </row>
    <row r="17" spans="2:16" ht="23.5" customHeight="1" x14ac:dyDescent="0.35">
      <c r="B17" s="583" t="s">
        <v>482</v>
      </c>
      <c r="C17" s="584"/>
      <c r="D17" s="584"/>
      <c r="E17" s="584"/>
      <c r="F17" s="584"/>
      <c r="G17" s="584"/>
      <c r="H17" s="584"/>
      <c r="I17" s="584"/>
      <c r="J17" s="584"/>
      <c r="K17" s="584"/>
      <c r="L17" s="525" t="s">
        <v>446</v>
      </c>
      <c r="M17" s="653" t="e">
        <f>SUM((L12*M12)+(L14*M14)+(L15*M15)+(L16*M16))</f>
        <v>#N/A</v>
      </c>
    </row>
    <row r="18" spans="2:16" ht="14.5" customHeight="1" x14ac:dyDescent="0.35">
      <c r="B18" s="586"/>
      <c r="C18" s="587"/>
      <c r="D18" s="587"/>
      <c r="E18" s="587"/>
      <c r="F18" s="587"/>
      <c r="G18" s="587"/>
      <c r="H18" s="587"/>
      <c r="I18" s="587"/>
      <c r="J18" s="587"/>
      <c r="K18" s="587"/>
      <c r="L18" s="525"/>
      <c r="M18" s="654"/>
      <c r="O18" s="102"/>
      <c r="P18" s="102"/>
    </row>
    <row r="19" spans="2:16" ht="14.5" customHeight="1" x14ac:dyDescent="0.35">
      <c r="B19" s="586"/>
      <c r="C19" s="587"/>
      <c r="D19" s="587"/>
      <c r="E19" s="587"/>
      <c r="F19" s="587"/>
      <c r="G19" s="587"/>
      <c r="H19" s="587"/>
      <c r="I19" s="587"/>
      <c r="J19" s="587"/>
      <c r="K19" s="587"/>
      <c r="L19" s="525"/>
      <c r="M19" s="654"/>
      <c r="O19" s="103"/>
      <c r="P19" s="103"/>
    </row>
    <row r="20" spans="2:16" ht="14.5" customHeight="1" x14ac:dyDescent="0.35">
      <c r="B20" s="586"/>
      <c r="C20" s="587"/>
      <c r="D20" s="587"/>
      <c r="E20" s="587"/>
      <c r="F20" s="587"/>
      <c r="G20" s="587"/>
      <c r="H20" s="587"/>
      <c r="I20" s="587"/>
      <c r="J20" s="587"/>
      <c r="K20" s="587"/>
      <c r="L20" s="525"/>
      <c r="M20" s="654"/>
      <c r="O20" s="104"/>
      <c r="P20" s="104"/>
    </row>
    <row r="21" spans="2:16" ht="14.5" customHeight="1" x14ac:dyDescent="0.35">
      <c r="B21" s="586"/>
      <c r="C21" s="587"/>
      <c r="D21" s="587"/>
      <c r="E21" s="587"/>
      <c r="F21" s="587"/>
      <c r="G21" s="587"/>
      <c r="H21" s="587"/>
      <c r="I21" s="587"/>
      <c r="J21" s="587"/>
      <c r="K21" s="587"/>
      <c r="L21" s="525"/>
      <c r="M21" s="654"/>
      <c r="O21" s="105"/>
      <c r="P21" s="105"/>
    </row>
    <row r="22" spans="2:16" ht="14.5" customHeight="1" x14ac:dyDescent="0.35">
      <c r="B22" s="586"/>
      <c r="C22" s="587"/>
      <c r="D22" s="587"/>
      <c r="E22" s="587"/>
      <c r="F22" s="587"/>
      <c r="G22" s="587"/>
      <c r="H22" s="587"/>
      <c r="I22" s="587"/>
      <c r="J22" s="587"/>
      <c r="K22" s="587"/>
      <c r="L22" s="525"/>
      <c r="M22" s="654"/>
    </row>
    <row r="23" spans="2:16" ht="14.5" customHeight="1" x14ac:dyDescent="0.35">
      <c r="B23" s="586"/>
      <c r="C23" s="587"/>
      <c r="D23" s="587"/>
      <c r="E23" s="587"/>
      <c r="F23" s="587"/>
      <c r="G23" s="587"/>
      <c r="H23" s="587"/>
      <c r="I23" s="587"/>
      <c r="J23" s="587"/>
      <c r="K23" s="587"/>
      <c r="L23" s="525"/>
      <c r="M23" s="654"/>
    </row>
    <row r="24" spans="2:16" ht="14.5" customHeight="1" x14ac:dyDescent="0.35">
      <c r="B24" s="589"/>
      <c r="C24" s="590"/>
      <c r="D24" s="590"/>
      <c r="E24" s="590"/>
      <c r="F24" s="590"/>
      <c r="G24" s="590"/>
      <c r="H24" s="590"/>
      <c r="I24" s="590"/>
      <c r="J24" s="590"/>
      <c r="K24" s="590"/>
      <c r="L24" s="525"/>
      <c r="M24" s="655"/>
    </row>
    <row r="26" spans="2:16" ht="15.5" x14ac:dyDescent="0.35">
      <c r="F26" s="596" t="s">
        <v>390</v>
      </c>
      <c r="G26" s="596"/>
      <c r="H26" s="596" t="s">
        <v>391</v>
      </c>
      <c r="I26" s="596"/>
      <c r="J26" s="596" t="s">
        <v>447</v>
      </c>
      <c r="K26" s="596"/>
      <c r="L26" s="596" t="s">
        <v>392</v>
      </c>
      <c r="M26" s="596"/>
    </row>
    <row r="27" spans="2:16" ht="52.5" customHeight="1" x14ac:dyDescent="0.35">
      <c r="F27" s="304" t="s">
        <v>448</v>
      </c>
      <c r="G27" s="304"/>
      <c r="H27" s="305" t="s">
        <v>62</v>
      </c>
      <c r="I27" s="305"/>
      <c r="J27" s="294" t="s">
        <v>449</v>
      </c>
      <c r="K27" s="294"/>
      <c r="L27" s="294" t="s">
        <v>63</v>
      </c>
      <c r="M27" s="294"/>
    </row>
    <row r="28" spans="2:16" ht="52.5" customHeight="1" x14ac:dyDescent="0.35">
      <c r="F28" s="304" t="s">
        <v>450</v>
      </c>
      <c r="G28" s="304"/>
      <c r="H28" s="311" t="s">
        <v>95</v>
      </c>
      <c r="I28" s="311"/>
      <c r="J28" s="294" t="s">
        <v>97</v>
      </c>
      <c r="K28" s="294"/>
      <c r="L28" s="294" t="s">
        <v>96</v>
      </c>
      <c r="M28" s="294"/>
    </row>
    <row r="29" spans="2:16" ht="52.5" customHeight="1" x14ac:dyDescent="0.35">
      <c r="F29" s="304" t="s">
        <v>451</v>
      </c>
      <c r="G29" s="304"/>
      <c r="H29" s="552" t="s">
        <v>99</v>
      </c>
      <c r="I29" s="552"/>
      <c r="J29" s="294" t="s">
        <v>101</v>
      </c>
      <c r="K29" s="294"/>
      <c r="L29" s="294" t="s">
        <v>100</v>
      </c>
      <c r="M29" s="294"/>
    </row>
  </sheetData>
  <sheetProtection algorithmName="SHA-512" hashValue="P440Wv2yAs0SuPh5uCbU1/co8S1HbRlWh33U1J0ihidu36H6ZGYa8PH6Kam22R0VdMExmCUHNJNUjp2+Gb1DLg==" saltValue="jx0gSXN9LxlaAuk930WpgA==" spinCount="100000" sheet="1" objects="1" scenarios="1"/>
  <mergeCells count="38">
    <mergeCell ref="K12:K13"/>
    <mergeCell ref="C4:M7"/>
    <mergeCell ref="B17:K24"/>
    <mergeCell ref="L17:L24"/>
    <mergeCell ref="M17:M24"/>
    <mergeCell ref="D11:E11"/>
    <mergeCell ref="F11:K11"/>
    <mergeCell ref="B12:B13"/>
    <mergeCell ref="C12:C13"/>
    <mergeCell ref="D12:D13"/>
    <mergeCell ref="E12:E13"/>
    <mergeCell ref="L12:L13"/>
    <mergeCell ref="M12:M13"/>
    <mergeCell ref="G14:K14"/>
    <mergeCell ref="G15:K15"/>
    <mergeCell ref="G16:K16"/>
    <mergeCell ref="R7:S7"/>
    <mergeCell ref="T7:U7"/>
    <mergeCell ref="B8:C10"/>
    <mergeCell ref="D8:M8"/>
    <mergeCell ref="D9:I10"/>
    <mergeCell ref="J9:M10"/>
    <mergeCell ref="F26:G26"/>
    <mergeCell ref="H26:I26"/>
    <mergeCell ref="J26:K26"/>
    <mergeCell ref="L26:M26"/>
    <mergeCell ref="F27:G27"/>
    <mergeCell ref="H27:I27"/>
    <mergeCell ref="J27:K27"/>
    <mergeCell ref="L27:M27"/>
    <mergeCell ref="F28:G28"/>
    <mergeCell ref="H28:I28"/>
    <mergeCell ref="J28:K28"/>
    <mergeCell ref="L28:M28"/>
    <mergeCell ref="F29:G29"/>
    <mergeCell ref="H29:I29"/>
    <mergeCell ref="J29:K29"/>
    <mergeCell ref="L29:M29"/>
  </mergeCells>
  <conditionalFormatting sqref="M17">
    <cfRule type="cellIs" dxfId="62" priority="1" operator="between">
      <formula>4</formula>
      <formula>5</formula>
    </cfRule>
    <cfRule type="cellIs" dxfId="61" priority="2" operator="between">
      <formula>3</formula>
      <formula>3.99</formula>
    </cfRule>
    <cfRule type="cellIs" dxfId="60" priority="3" operator="between">
      <formula>0</formula>
      <formula>2.99</formula>
    </cfRule>
  </conditionalFormatting>
  <dataValidations count="2">
    <dataValidation type="list" allowBlank="1" showInputMessage="1" showErrorMessage="1" sqref="F15" xr:uid="{00000000-0002-0000-0E00-000000000000}">
      <formula1>$T$8:$U$8</formula1>
    </dataValidation>
    <dataValidation type="list" allowBlank="1" showInputMessage="1" showErrorMessage="1" sqref="F14 F16" xr:uid="{00000000-0002-0000-0E00-000001000000}">
      <formula1>$R$8:$S$8</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U32"/>
  <sheetViews>
    <sheetView zoomScale="90" zoomScaleNormal="90" workbookViewId="0">
      <selection activeCell="C28" sqref="C28"/>
    </sheetView>
  </sheetViews>
  <sheetFormatPr baseColWidth="10" defaultColWidth="10.90625" defaultRowHeight="14.5" x14ac:dyDescent="0.35"/>
  <cols>
    <col min="1" max="1" width="3.453125" style="1" customWidth="1"/>
    <col min="2" max="2" width="28.90625" style="1" customWidth="1"/>
    <col min="3" max="3" width="71.90625" style="1" customWidth="1"/>
    <col min="4" max="4" width="4.453125" style="1" customWidth="1"/>
    <col min="5" max="5" width="3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hidden="1" customWidth="1"/>
    <col min="18" max="18" width="2.6328125" style="1" hidden="1" customWidth="1"/>
    <col min="19" max="19" width="3.453125" style="1" hidden="1" customWidth="1"/>
    <col min="20" max="20" width="2.6328125" style="1" hidden="1" customWidth="1"/>
    <col min="21" max="21" width="3.453125" style="1" hidden="1" customWidth="1"/>
    <col min="22" max="22" width="0" style="1" hidden="1" customWidth="1"/>
    <col min="23" max="16384" width="10.90625" style="1"/>
  </cols>
  <sheetData>
    <row r="4" spans="2:21" ht="14.5" customHeight="1" x14ac:dyDescent="0.35">
      <c r="B4" s="81"/>
      <c r="C4" s="564" t="s">
        <v>73</v>
      </c>
      <c r="D4" s="565"/>
      <c r="E4" s="565"/>
      <c r="F4" s="565"/>
      <c r="G4" s="565"/>
      <c r="H4" s="565"/>
      <c r="I4" s="565"/>
      <c r="J4" s="565"/>
      <c r="K4" s="565"/>
      <c r="L4" s="565"/>
      <c r="M4" s="565"/>
    </row>
    <row r="5" spans="2:21" ht="14.5" customHeight="1" x14ac:dyDescent="0.35">
      <c r="B5" s="82"/>
      <c r="C5" s="564"/>
      <c r="D5" s="565"/>
      <c r="E5" s="565"/>
      <c r="F5" s="565"/>
      <c r="G5" s="565"/>
      <c r="H5" s="565"/>
      <c r="I5" s="565"/>
      <c r="J5" s="565"/>
      <c r="K5" s="565"/>
      <c r="L5" s="565"/>
      <c r="M5" s="565"/>
    </row>
    <row r="6" spans="2:21" ht="14.5" customHeight="1" x14ac:dyDescent="0.35">
      <c r="B6" s="82"/>
      <c r="C6" s="564"/>
      <c r="D6" s="565"/>
      <c r="E6" s="565"/>
      <c r="F6" s="565"/>
      <c r="G6" s="565"/>
      <c r="H6" s="565"/>
      <c r="I6" s="565"/>
      <c r="J6" s="565"/>
      <c r="K6" s="565"/>
      <c r="L6" s="565"/>
      <c r="M6" s="565"/>
    </row>
    <row r="7" spans="2:21" ht="14.5" customHeight="1" x14ac:dyDescent="0.35">
      <c r="B7" s="83"/>
      <c r="C7" s="564"/>
      <c r="D7" s="565"/>
      <c r="E7" s="565"/>
      <c r="F7" s="565"/>
      <c r="G7" s="565"/>
      <c r="H7" s="565"/>
      <c r="I7" s="565"/>
      <c r="J7" s="565"/>
      <c r="K7" s="565"/>
      <c r="L7" s="565"/>
      <c r="M7" s="565"/>
      <c r="R7" s="606">
        <v>2</v>
      </c>
      <c r="S7" s="606"/>
      <c r="T7" s="606">
        <v>4</v>
      </c>
      <c r="U7" s="633"/>
    </row>
    <row r="8" spans="2:21" x14ac:dyDescent="0.35">
      <c r="B8" s="607" t="s">
        <v>403</v>
      </c>
      <c r="C8" s="608"/>
      <c r="D8" s="570" t="s">
        <v>404</v>
      </c>
      <c r="E8" s="571"/>
      <c r="F8" s="571"/>
      <c r="G8" s="571"/>
      <c r="H8" s="571"/>
      <c r="I8" s="571"/>
      <c r="J8" s="571"/>
      <c r="K8" s="571"/>
      <c r="L8" s="571"/>
      <c r="M8" s="571"/>
      <c r="R8" s="119" t="s">
        <v>423</v>
      </c>
      <c r="S8" s="119" t="s">
        <v>424</v>
      </c>
      <c r="T8" s="119" t="s">
        <v>423</v>
      </c>
      <c r="U8" s="142" t="s">
        <v>424</v>
      </c>
    </row>
    <row r="9" spans="2:21" x14ac:dyDescent="0.35">
      <c r="B9" s="566"/>
      <c r="C9" s="609"/>
      <c r="D9" s="611" t="s">
        <v>405</v>
      </c>
      <c r="E9" s="612"/>
      <c r="F9" s="612"/>
      <c r="G9" s="612"/>
      <c r="H9" s="612"/>
      <c r="I9" s="612"/>
      <c r="J9" s="574"/>
      <c r="K9" s="575"/>
      <c r="L9" s="575"/>
      <c r="M9" s="576"/>
      <c r="R9" s="119">
        <v>5</v>
      </c>
      <c r="S9" s="119">
        <v>0</v>
      </c>
      <c r="T9" s="119">
        <v>5</v>
      </c>
      <c r="U9" s="142">
        <v>0</v>
      </c>
    </row>
    <row r="10" spans="2:21" x14ac:dyDescent="0.35">
      <c r="B10" s="568"/>
      <c r="C10" s="610"/>
      <c r="D10" s="613"/>
      <c r="E10" s="614"/>
      <c r="F10" s="614"/>
      <c r="G10" s="614"/>
      <c r="H10" s="614"/>
      <c r="I10" s="614"/>
      <c r="J10" s="577"/>
      <c r="K10" s="578"/>
      <c r="L10" s="578"/>
      <c r="M10" s="579"/>
    </row>
    <row r="11" spans="2:21" ht="29" x14ac:dyDescent="0.35">
      <c r="B11" s="84" t="s">
        <v>406</v>
      </c>
      <c r="C11" s="84" t="s">
        <v>407</v>
      </c>
      <c r="D11" s="597" t="s">
        <v>408</v>
      </c>
      <c r="E11" s="598"/>
      <c r="F11" s="622" t="s">
        <v>409</v>
      </c>
      <c r="G11" s="622"/>
      <c r="H11" s="622"/>
      <c r="I11" s="622"/>
      <c r="J11" s="622"/>
      <c r="K11" s="622"/>
      <c r="L11" s="106" t="s">
        <v>410</v>
      </c>
      <c r="M11" s="106" t="s">
        <v>411</v>
      </c>
    </row>
    <row r="12" spans="2:21" s="101" customFormat="1" ht="89.15" customHeight="1" x14ac:dyDescent="0.35">
      <c r="B12" s="502" t="s">
        <v>412</v>
      </c>
      <c r="C12" s="504" t="s">
        <v>577</v>
      </c>
      <c r="D12" s="643">
        <v>1</v>
      </c>
      <c r="E12" s="645" t="s">
        <v>578</v>
      </c>
      <c r="F12" s="151" t="s">
        <v>579</v>
      </c>
      <c r="G12" s="152" t="s">
        <v>580</v>
      </c>
      <c r="H12" s="152" t="s">
        <v>581</v>
      </c>
      <c r="I12" s="95" t="s">
        <v>582</v>
      </c>
      <c r="J12" s="95" t="s">
        <v>583</v>
      </c>
      <c r="K12" s="154"/>
      <c r="L12" s="557">
        <v>0.2</v>
      </c>
      <c r="M12" s="658">
        <f>SUM(IF(F13="X",1.25,0),IF(G13="X",1.25,0),IF(H13="X",1.25,0),IF(I13="X",1.25,0))</f>
        <v>0</v>
      </c>
    </row>
    <row r="13" spans="2:21" x14ac:dyDescent="0.35">
      <c r="B13" s="503"/>
      <c r="C13" s="505"/>
      <c r="D13" s="644"/>
      <c r="E13" s="646"/>
      <c r="F13" s="204"/>
      <c r="G13" s="204"/>
      <c r="H13" s="204"/>
      <c r="I13" s="204"/>
      <c r="J13" s="204"/>
      <c r="K13" s="155"/>
      <c r="L13" s="619"/>
      <c r="M13" s="659"/>
    </row>
    <row r="14" spans="2:21" ht="55" customHeight="1" x14ac:dyDescent="0.35">
      <c r="B14" s="137" t="s">
        <v>500</v>
      </c>
      <c r="C14" s="138" t="s">
        <v>584</v>
      </c>
      <c r="D14" s="137">
        <v>2</v>
      </c>
      <c r="E14" s="127" t="s">
        <v>585</v>
      </c>
      <c r="F14" s="98"/>
      <c r="G14" s="580" t="s">
        <v>435</v>
      </c>
      <c r="H14" s="581"/>
      <c r="I14" s="581"/>
      <c r="J14" s="581"/>
      <c r="K14" s="582"/>
      <c r="L14" s="140">
        <v>0.2</v>
      </c>
      <c r="M14" s="136" t="e">
        <f>HLOOKUP(F14,R8:S9,2,0)</f>
        <v>#N/A</v>
      </c>
    </row>
    <row r="15" spans="2:21" ht="48" customHeight="1" x14ac:dyDescent="0.35">
      <c r="B15" s="95" t="s">
        <v>439</v>
      </c>
      <c r="C15" s="96" t="s">
        <v>586</v>
      </c>
      <c r="D15" s="95">
        <v>3</v>
      </c>
      <c r="E15" s="97" t="s">
        <v>587</v>
      </c>
      <c r="F15" s="98"/>
      <c r="G15" s="629" t="s">
        <v>435</v>
      </c>
      <c r="H15" s="630"/>
      <c r="I15" s="630"/>
      <c r="J15" s="630"/>
      <c r="K15" s="630"/>
      <c r="L15" s="99">
        <v>0.2</v>
      </c>
      <c r="M15" s="136" t="e">
        <f>HLOOKUP(F15,R8:S9,2,0)</f>
        <v>#N/A</v>
      </c>
      <c r="R15" s="101"/>
      <c r="S15" s="101"/>
      <c r="T15" s="101"/>
      <c r="U15" s="101"/>
    </row>
    <row r="16" spans="2:21" ht="64.5" customHeight="1" x14ac:dyDescent="0.35">
      <c r="B16" s="95" t="s">
        <v>436</v>
      </c>
      <c r="C16" s="96" t="s">
        <v>588</v>
      </c>
      <c r="D16" s="95">
        <v>4</v>
      </c>
      <c r="E16" s="96" t="s">
        <v>589</v>
      </c>
      <c r="F16" s="132"/>
      <c r="G16" s="631" t="s">
        <v>435</v>
      </c>
      <c r="H16" s="632"/>
      <c r="I16" s="632"/>
      <c r="J16" s="632"/>
      <c r="K16" s="632"/>
      <c r="L16" s="99">
        <v>0.2</v>
      </c>
      <c r="M16" s="136" t="e">
        <f>HLOOKUP(F16,R8:S9,2,0)</f>
        <v>#N/A</v>
      </c>
      <c r="R16" s="101"/>
      <c r="S16" s="101"/>
      <c r="T16" s="101"/>
      <c r="U16" s="101"/>
    </row>
    <row r="17" spans="2:21" s="101" customFormat="1" ht="44.15" customHeight="1" x14ac:dyDescent="0.35">
      <c r="B17" s="137" t="s">
        <v>442</v>
      </c>
      <c r="C17" s="138" t="s">
        <v>481</v>
      </c>
      <c r="D17" s="137">
        <v>5</v>
      </c>
      <c r="E17" s="139" t="s">
        <v>444</v>
      </c>
      <c r="F17" s="132"/>
      <c r="G17" s="640" t="s">
        <v>435</v>
      </c>
      <c r="H17" s="641"/>
      <c r="I17" s="641"/>
      <c r="J17" s="641"/>
      <c r="K17" s="642"/>
      <c r="L17" s="140">
        <v>0.2</v>
      </c>
      <c r="M17" s="141" t="e">
        <f>HLOOKUP(F17,R8:S9,2,0)</f>
        <v>#N/A</v>
      </c>
      <c r="R17" s="1"/>
      <c r="S17" s="1"/>
      <c r="T17" s="1"/>
      <c r="U17" s="1"/>
    </row>
    <row r="18" spans="2:21" ht="23.5" customHeight="1" x14ac:dyDescent="0.35">
      <c r="B18" s="583" t="s">
        <v>482</v>
      </c>
      <c r="C18" s="584"/>
      <c r="D18" s="584"/>
      <c r="E18" s="584"/>
      <c r="F18" s="584"/>
      <c r="G18" s="584"/>
      <c r="H18" s="584"/>
      <c r="I18" s="584"/>
      <c r="J18" s="584"/>
      <c r="K18" s="584"/>
      <c r="L18" s="525" t="s">
        <v>446</v>
      </c>
      <c r="M18" s="616" t="e">
        <f>SUM((L14*M14)+(L15*M15)+(L16*M16)+(L17*M17)+(L12*M12))</f>
        <v>#N/A</v>
      </c>
    </row>
    <row r="19" spans="2:21" ht="14.5" customHeight="1" x14ac:dyDescent="0.35">
      <c r="B19" s="586"/>
      <c r="C19" s="587"/>
      <c r="D19" s="587"/>
      <c r="E19" s="587"/>
      <c r="F19" s="587"/>
      <c r="G19" s="587"/>
      <c r="H19" s="587"/>
      <c r="I19" s="587"/>
      <c r="J19" s="587"/>
      <c r="K19" s="587"/>
      <c r="L19" s="525"/>
      <c r="M19" s="617"/>
      <c r="O19" s="102"/>
      <c r="P19" s="102"/>
    </row>
    <row r="20" spans="2:21" ht="14.5" customHeight="1" x14ac:dyDescent="0.35">
      <c r="B20" s="586"/>
      <c r="C20" s="587"/>
      <c r="D20" s="587"/>
      <c r="E20" s="587"/>
      <c r="F20" s="587"/>
      <c r="G20" s="587"/>
      <c r="H20" s="587"/>
      <c r="I20" s="587"/>
      <c r="J20" s="587"/>
      <c r="K20" s="587"/>
      <c r="L20" s="525"/>
      <c r="M20" s="617"/>
      <c r="O20" s="103"/>
      <c r="P20" s="103"/>
    </row>
    <row r="21" spans="2:21" ht="14.5" customHeight="1" x14ac:dyDescent="0.35">
      <c r="B21" s="586"/>
      <c r="C21" s="587"/>
      <c r="D21" s="587"/>
      <c r="E21" s="587"/>
      <c r="F21" s="587"/>
      <c r="G21" s="587"/>
      <c r="H21" s="587"/>
      <c r="I21" s="587"/>
      <c r="J21" s="587"/>
      <c r="K21" s="587"/>
      <c r="L21" s="525"/>
      <c r="M21" s="617"/>
      <c r="O21" s="104"/>
      <c r="P21" s="104"/>
    </row>
    <row r="22" spans="2:21" ht="14.5" customHeight="1" x14ac:dyDescent="0.35">
      <c r="B22" s="586"/>
      <c r="C22" s="587"/>
      <c r="D22" s="587"/>
      <c r="E22" s="587"/>
      <c r="F22" s="587"/>
      <c r="G22" s="587"/>
      <c r="H22" s="587"/>
      <c r="I22" s="587"/>
      <c r="J22" s="587"/>
      <c r="K22" s="587"/>
      <c r="L22" s="525"/>
      <c r="M22" s="617"/>
      <c r="O22" s="105"/>
      <c r="P22" s="105"/>
    </row>
    <row r="23" spans="2:21" ht="14.5" customHeight="1" x14ac:dyDescent="0.35">
      <c r="B23" s="586"/>
      <c r="C23" s="587"/>
      <c r="D23" s="587"/>
      <c r="E23" s="587"/>
      <c r="F23" s="587"/>
      <c r="G23" s="587"/>
      <c r="H23" s="587"/>
      <c r="I23" s="587"/>
      <c r="J23" s="587"/>
      <c r="K23" s="587"/>
      <c r="L23" s="525"/>
      <c r="M23" s="617"/>
    </row>
    <row r="24" spans="2:21" ht="14.5" customHeight="1" x14ac:dyDescent="0.35">
      <c r="B24" s="586"/>
      <c r="C24" s="587"/>
      <c r="D24" s="587"/>
      <c r="E24" s="587"/>
      <c r="F24" s="587"/>
      <c r="G24" s="587"/>
      <c r="H24" s="587"/>
      <c r="I24" s="587"/>
      <c r="J24" s="587"/>
      <c r="K24" s="587"/>
      <c r="L24" s="525"/>
      <c r="M24" s="617"/>
    </row>
    <row r="25" spans="2:21" ht="14.5" customHeight="1" x14ac:dyDescent="0.35">
      <c r="B25" s="589"/>
      <c r="C25" s="590"/>
      <c r="D25" s="590"/>
      <c r="E25" s="590"/>
      <c r="F25" s="590"/>
      <c r="G25" s="590"/>
      <c r="H25" s="590"/>
      <c r="I25" s="590"/>
      <c r="J25" s="590"/>
      <c r="K25" s="590"/>
      <c r="L25" s="525"/>
      <c r="M25" s="618"/>
    </row>
    <row r="27" spans="2:21" ht="15.5" x14ac:dyDescent="0.35">
      <c r="F27" s="596" t="s">
        <v>390</v>
      </c>
      <c r="G27" s="596"/>
      <c r="H27" s="596" t="s">
        <v>391</v>
      </c>
      <c r="I27" s="596"/>
      <c r="J27" s="596" t="s">
        <v>447</v>
      </c>
      <c r="K27" s="596"/>
      <c r="L27" s="596" t="s">
        <v>392</v>
      </c>
      <c r="M27" s="596"/>
    </row>
    <row r="28" spans="2:21" ht="57.65" customHeight="1" x14ac:dyDescent="0.35">
      <c r="F28" s="304" t="s">
        <v>448</v>
      </c>
      <c r="G28" s="304"/>
      <c r="H28" s="305" t="s">
        <v>62</v>
      </c>
      <c r="I28" s="305"/>
      <c r="J28" s="294" t="s">
        <v>449</v>
      </c>
      <c r="K28" s="294"/>
      <c r="L28" s="294" t="s">
        <v>63</v>
      </c>
      <c r="M28" s="294"/>
    </row>
    <row r="29" spans="2:21" ht="57.65" customHeight="1" x14ac:dyDescent="0.35">
      <c r="F29" s="304" t="s">
        <v>450</v>
      </c>
      <c r="G29" s="304"/>
      <c r="H29" s="311" t="s">
        <v>95</v>
      </c>
      <c r="I29" s="311"/>
      <c r="J29" s="294" t="s">
        <v>97</v>
      </c>
      <c r="K29" s="294"/>
      <c r="L29" s="294" t="s">
        <v>96</v>
      </c>
      <c r="M29" s="294"/>
    </row>
    <row r="30" spans="2:21" ht="57.65" customHeight="1" x14ac:dyDescent="0.35">
      <c r="F30" s="304" t="s">
        <v>451</v>
      </c>
      <c r="G30" s="304"/>
      <c r="H30" s="552" t="s">
        <v>99</v>
      </c>
      <c r="I30" s="552"/>
      <c r="J30" s="294" t="s">
        <v>101</v>
      </c>
      <c r="K30" s="294"/>
      <c r="L30" s="294" t="s">
        <v>100</v>
      </c>
      <c r="M30" s="294"/>
    </row>
    <row r="32" spans="2:21" ht="20.5" customHeight="1" x14ac:dyDescent="0.35"/>
  </sheetData>
  <sheetProtection algorithmName="SHA-512" hashValue="YAtnEERtI2/z8ivPJS1LQNE+4m185HmLC4aKucSNEJx7oqhUewIjnK2qjET/98oIIo8R3iujuT5f2/34goJOmg==" saltValue="rIhds64L0YmVXO8D7Vfrfg==" spinCount="100000" sheet="1" objects="1" scenarios="1"/>
  <mergeCells count="38">
    <mergeCell ref="C4:M7"/>
    <mergeCell ref="R7:S7"/>
    <mergeCell ref="G17:K17"/>
    <mergeCell ref="D11:E11"/>
    <mergeCell ref="F11:K11"/>
    <mergeCell ref="M12:M13"/>
    <mergeCell ref="G14:K14"/>
    <mergeCell ref="G15:K15"/>
    <mergeCell ref="G16:K16"/>
    <mergeCell ref="B18:K25"/>
    <mergeCell ref="L18:L25"/>
    <mergeCell ref="M18:M25"/>
    <mergeCell ref="F27:G27"/>
    <mergeCell ref="T7:U7"/>
    <mergeCell ref="B8:C10"/>
    <mergeCell ref="D8:M8"/>
    <mergeCell ref="D9:I10"/>
    <mergeCell ref="J9:M10"/>
    <mergeCell ref="B12:B13"/>
    <mergeCell ref="C12:C13"/>
    <mergeCell ref="D12:D13"/>
    <mergeCell ref="E12:E13"/>
    <mergeCell ref="L12:L13"/>
    <mergeCell ref="H27:I27"/>
    <mergeCell ref="J27:K27"/>
    <mergeCell ref="L27:M27"/>
    <mergeCell ref="F30:G30"/>
    <mergeCell ref="H30:I30"/>
    <mergeCell ref="J30:K30"/>
    <mergeCell ref="L30:M30"/>
    <mergeCell ref="F28:G28"/>
    <mergeCell ref="H28:I28"/>
    <mergeCell ref="J28:K28"/>
    <mergeCell ref="L28:M28"/>
    <mergeCell ref="F29:G29"/>
    <mergeCell ref="H29:I29"/>
    <mergeCell ref="J29:K29"/>
    <mergeCell ref="L29:M29"/>
  </mergeCells>
  <conditionalFormatting sqref="M18">
    <cfRule type="cellIs" dxfId="59" priority="1" operator="between">
      <formula>4</formula>
      <formula>5</formula>
    </cfRule>
    <cfRule type="cellIs" dxfId="58" priority="2" operator="between">
      <formula>3</formula>
      <formula>3.99</formula>
    </cfRule>
    <cfRule type="cellIs" dxfId="57" priority="3" operator="between">
      <formula>0</formula>
      <formula>2.99</formula>
    </cfRule>
  </conditionalFormatting>
  <dataValidations count="1">
    <dataValidation type="list" allowBlank="1" showInputMessage="1" showErrorMessage="1" sqref="F14:F17" xr:uid="{00000000-0002-0000-0F00-000000000000}">
      <formula1>$R$8:$S$8</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4:Y31"/>
  <sheetViews>
    <sheetView zoomScale="90" zoomScaleNormal="90" workbookViewId="0">
      <selection activeCell="F1" sqref="F1"/>
    </sheetView>
  </sheetViews>
  <sheetFormatPr baseColWidth="10" defaultColWidth="10.90625" defaultRowHeight="14.5" x14ac:dyDescent="0.35"/>
  <cols>
    <col min="1" max="1" width="3.453125" style="1" customWidth="1"/>
    <col min="2" max="2" width="32.453125" style="1" customWidth="1"/>
    <col min="3" max="3" width="74.90625" style="1" customWidth="1"/>
    <col min="4" max="4" width="4.453125" style="1" customWidth="1"/>
    <col min="5" max="5" width="46.6328125" style="1" customWidth="1"/>
    <col min="6"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3.08984375" style="1" hidden="1" customWidth="1"/>
    <col min="19" max="19" width="3.6328125" style="1" hidden="1" customWidth="1"/>
    <col min="20" max="20" width="3.08984375" style="1" hidden="1" customWidth="1"/>
    <col min="21" max="21" width="3.6328125" style="1" hidden="1" customWidth="1"/>
    <col min="22" max="22" width="8.08984375" style="1" hidden="1" customWidth="1"/>
    <col min="23" max="23" width="9.6328125" style="1" hidden="1" customWidth="1"/>
    <col min="24" max="24" width="10.90625" style="1" hidden="1" customWidth="1"/>
    <col min="25" max="25" width="5.453125" style="1" hidden="1" customWidth="1"/>
    <col min="26" max="16384" width="10.90625" style="1"/>
  </cols>
  <sheetData>
    <row r="4" spans="2:25" ht="14.5" customHeight="1" x14ac:dyDescent="0.35">
      <c r="B4" s="81"/>
      <c r="C4" s="564" t="s">
        <v>74</v>
      </c>
      <c r="D4" s="565"/>
      <c r="E4" s="565"/>
      <c r="F4" s="565"/>
      <c r="G4" s="565"/>
      <c r="H4" s="565"/>
      <c r="I4" s="565"/>
      <c r="J4" s="565"/>
      <c r="K4" s="565"/>
      <c r="L4" s="565"/>
      <c r="M4" s="565"/>
    </row>
    <row r="5" spans="2:25" ht="14.5" customHeight="1" x14ac:dyDescent="0.35">
      <c r="B5" s="82"/>
      <c r="C5" s="564"/>
      <c r="D5" s="565"/>
      <c r="E5" s="565"/>
      <c r="F5" s="565"/>
      <c r="G5" s="565"/>
      <c r="H5" s="565"/>
      <c r="I5" s="565"/>
      <c r="J5" s="565"/>
      <c r="K5" s="565"/>
      <c r="L5" s="565"/>
      <c r="M5" s="565"/>
    </row>
    <row r="6" spans="2:25" ht="14.5" customHeight="1" x14ac:dyDescent="0.35">
      <c r="B6" s="82"/>
      <c r="C6" s="564"/>
      <c r="D6" s="565"/>
      <c r="E6" s="565"/>
      <c r="F6" s="565"/>
      <c r="G6" s="565"/>
      <c r="H6" s="565"/>
      <c r="I6" s="565"/>
      <c r="J6" s="565"/>
      <c r="K6" s="565"/>
      <c r="L6" s="565"/>
      <c r="M6" s="565"/>
    </row>
    <row r="7" spans="2:25" ht="18.649999999999999" customHeight="1" x14ac:dyDescent="0.35">
      <c r="B7" s="83"/>
      <c r="C7" s="564"/>
      <c r="D7" s="565"/>
      <c r="E7" s="565"/>
      <c r="F7" s="565"/>
      <c r="G7" s="565"/>
      <c r="H7" s="565"/>
      <c r="I7" s="565"/>
      <c r="J7" s="565"/>
      <c r="K7" s="565"/>
      <c r="L7" s="565"/>
      <c r="M7" s="565"/>
      <c r="R7" s="606">
        <v>2</v>
      </c>
      <c r="S7" s="606"/>
      <c r="T7" s="606">
        <v>4</v>
      </c>
      <c r="U7" s="633"/>
      <c r="V7" s="135" t="s">
        <v>590</v>
      </c>
      <c r="W7" s="135" t="s">
        <v>591</v>
      </c>
      <c r="X7" s="156" t="s">
        <v>592</v>
      </c>
      <c r="Y7" s="135" t="s">
        <v>593</v>
      </c>
    </row>
    <row r="8" spans="2:25" ht="15.5" x14ac:dyDescent="0.35">
      <c r="B8" s="607" t="s">
        <v>403</v>
      </c>
      <c r="C8" s="608"/>
      <c r="D8" s="570" t="s">
        <v>404</v>
      </c>
      <c r="E8" s="571"/>
      <c r="F8" s="571"/>
      <c r="G8" s="571"/>
      <c r="H8" s="571"/>
      <c r="I8" s="571"/>
      <c r="J8" s="571"/>
      <c r="K8" s="571"/>
      <c r="L8" s="571"/>
      <c r="M8" s="571"/>
      <c r="R8" s="119" t="s">
        <v>423</v>
      </c>
      <c r="S8" s="119" t="s">
        <v>424</v>
      </c>
      <c r="T8" s="119" t="s">
        <v>423</v>
      </c>
      <c r="U8" s="142" t="s">
        <v>424</v>
      </c>
      <c r="V8" s="135">
        <v>5</v>
      </c>
      <c r="W8" s="135">
        <v>5</v>
      </c>
      <c r="X8" s="135">
        <v>5</v>
      </c>
      <c r="Y8" s="135">
        <v>0</v>
      </c>
    </row>
    <row r="9" spans="2:25" x14ac:dyDescent="0.35">
      <c r="B9" s="566"/>
      <c r="C9" s="609"/>
      <c r="D9" s="611" t="s">
        <v>405</v>
      </c>
      <c r="E9" s="612"/>
      <c r="F9" s="612"/>
      <c r="G9" s="612"/>
      <c r="H9" s="612"/>
      <c r="I9" s="612"/>
      <c r="J9" s="574"/>
      <c r="K9" s="575"/>
      <c r="L9" s="575"/>
      <c r="M9" s="576"/>
      <c r="R9" s="119">
        <v>5</v>
      </c>
      <c r="S9" s="119">
        <v>0</v>
      </c>
      <c r="T9" s="119">
        <v>5</v>
      </c>
      <c r="U9" s="142">
        <v>0</v>
      </c>
    </row>
    <row r="10" spans="2:25" x14ac:dyDescent="0.35">
      <c r="B10" s="568"/>
      <c r="C10" s="610"/>
      <c r="D10" s="613"/>
      <c r="E10" s="614"/>
      <c r="F10" s="614"/>
      <c r="G10" s="614"/>
      <c r="H10" s="614"/>
      <c r="I10" s="614"/>
      <c r="J10" s="577"/>
      <c r="K10" s="578"/>
      <c r="L10" s="578"/>
      <c r="M10" s="579"/>
    </row>
    <row r="11" spans="2:25" ht="29" x14ac:dyDescent="0.35">
      <c r="B11" s="84" t="s">
        <v>406</v>
      </c>
      <c r="C11" s="84" t="s">
        <v>407</v>
      </c>
      <c r="D11" s="597" t="s">
        <v>408</v>
      </c>
      <c r="E11" s="598"/>
      <c r="F11" s="622" t="s">
        <v>409</v>
      </c>
      <c r="G11" s="622"/>
      <c r="H11" s="622"/>
      <c r="I11" s="622"/>
      <c r="J11" s="622"/>
      <c r="K11" s="622"/>
      <c r="L11" s="106" t="s">
        <v>410</v>
      </c>
      <c r="M11" s="106" t="s">
        <v>411</v>
      </c>
    </row>
    <row r="12" spans="2:25" ht="68.150000000000006" customHeight="1" x14ac:dyDescent="0.35">
      <c r="B12" s="502" t="s">
        <v>412</v>
      </c>
      <c r="C12" s="504" t="s">
        <v>594</v>
      </c>
      <c r="D12" s="643">
        <v>1</v>
      </c>
      <c r="E12" s="645" t="s">
        <v>578</v>
      </c>
      <c r="F12" s="151" t="s">
        <v>579</v>
      </c>
      <c r="G12" s="152" t="s">
        <v>580</v>
      </c>
      <c r="H12" s="152" t="s">
        <v>581</v>
      </c>
      <c r="I12" s="95" t="s">
        <v>582</v>
      </c>
      <c r="J12" s="95" t="s">
        <v>583</v>
      </c>
      <c r="K12" s="154"/>
      <c r="L12" s="557">
        <v>0.2</v>
      </c>
      <c r="M12" s="658">
        <f>SUM(IF(F13="X",1.25,0),IF(G13="X",1.25,0),IF(H13="X",1.25,0),IF(I13="X",1.25,0))</f>
        <v>0</v>
      </c>
    </row>
    <row r="13" spans="2:25" x14ac:dyDescent="0.35">
      <c r="B13" s="503"/>
      <c r="C13" s="505"/>
      <c r="D13" s="644"/>
      <c r="E13" s="646"/>
      <c r="F13" s="204"/>
      <c r="G13" s="204"/>
      <c r="H13" s="204"/>
      <c r="I13" s="204"/>
      <c r="J13" s="204"/>
      <c r="K13" s="155"/>
      <c r="L13" s="619"/>
      <c r="M13" s="659"/>
    </row>
    <row r="14" spans="2:25" ht="63.65" customHeight="1" x14ac:dyDescent="0.35">
      <c r="B14" s="137" t="s">
        <v>500</v>
      </c>
      <c r="C14" s="138" t="s">
        <v>595</v>
      </c>
      <c r="D14" s="137">
        <v>2</v>
      </c>
      <c r="E14" s="127" t="s">
        <v>596</v>
      </c>
      <c r="F14" s="98"/>
      <c r="G14" s="580" t="s">
        <v>435</v>
      </c>
      <c r="H14" s="581"/>
      <c r="I14" s="581"/>
      <c r="J14" s="581"/>
      <c r="K14" s="582"/>
      <c r="L14" s="140">
        <v>0.2</v>
      </c>
      <c r="M14" s="136" t="e">
        <f>HLOOKUP(F14,R8:S9,2,0)</f>
        <v>#N/A</v>
      </c>
    </row>
    <row r="15" spans="2:25" ht="53.15" customHeight="1" x14ac:dyDescent="0.35">
      <c r="B15" s="95" t="s">
        <v>439</v>
      </c>
      <c r="C15" s="96" t="s">
        <v>597</v>
      </c>
      <c r="D15" s="95">
        <v>3</v>
      </c>
      <c r="E15" s="97" t="s">
        <v>598</v>
      </c>
      <c r="F15" s="98"/>
      <c r="G15" s="629" t="s">
        <v>435</v>
      </c>
      <c r="H15" s="630"/>
      <c r="I15" s="630"/>
      <c r="J15" s="630"/>
      <c r="K15" s="630"/>
      <c r="L15" s="99">
        <v>0.2</v>
      </c>
      <c r="M15" s="136" t="e">
        <f>HLOOKUP(F15,R8:S9,2,0)</f>
        <v>#N/A</v>
      </c>
      <c r="R15" s="101"/>
      <c r="S15" s="101"/>
      <c r="T15" s="101"/>
      <c r="U15" s="101"/>
    </row>
    <row r="16" spans="2:25" ht="58.5" customHeight="1" x14ac:dyDescent="0.35">
      <c r="B16" s="95" t="s">
        <v>436</v>
      </c>
      <c r="C16" s="96" t="s">
        <v>599</v>
      </c>
      <c r="D16" s="95">
        <v>4</v>
      </c>
      <c r="E16" s="96" t="s">
        <v>600</v>
      </c>
      <c r="F16" s="132"/>
      <c r="G16" s="631" t="s">
        <v>435</v>
      </c>
      <c r="H16" s="632"/>
      <c r="I16" s="632"/>
      <c r="J16" s="632"/>
      <c r="K16" s="632"/>
      <c r="L16" s="99">
        <v>0.2</v>
      </c>
      <c r="M16" s="136" t="e">
        <f>HLOOKUP(F16,V7:Y8,2,0)</f>
        <v>#N/A</v>
      </c>
      <c r="R16" s="101"/>
      <c r="S16" s="101"/>
      <c r="T16" s="101"/>
      <c r="U16" s="101"/>
    </row>
    <row r="17" spans="2:21" s="101" customFormat="1" ht="54" customHeight="1" x14ac:dyDescent="0.35">
      <c r="B17" s="137" t="s">
        <v>442</v>
      </c>
      <c r="C17" s="138" t="s">
        <v>601</v>
      </c>
      <c r="D17" s="137">
        <v>5</v>
      </c>
      <c r="E17" s="139" t="s">
        <v>529</v>
      </c>
      <c r="F17" s="132"/>
      <c r="G17" s="640" t="s">
        <v>435</v>
      </c>
      <c r="H17" s="641"/>
      <c r="I17" s="641"/>
      <c r="J17" s="641"/>
      <c r="K17" s="642"/>
      <c r="L17" s="140">
        <v>0.2</v>
      </c>
      <c r="M17" s="141" t="e">
        <f>HLOOKUP(F17,R8:S9,2,0)</f>
        <v>#N/A</v>
      </c>
      <c r="R17" s="1"/>
      <c r="S17" s="1"/>
      <c r="T17" s="1"/>
      <c r="U17" s="1"/>
    </row>
    <row r="18" spans="2:21" ht="23.5" customHeight="1" x14ac:dyDescent="0.35">
      <c r="B18" s="583" t="s">
        <v>482</v>
      </c>
      <c r="C18" s="584"/>
      <c r="D18" s="584"/>
      <c r="E18" s="584"/>
      <c r="F18" s="584"/>
      <c r="G18" s="584"/>
      <c r="H18" s="584"/>
      <c r="I18" s="584"/>
      <c r="J18" s="584"/>
      <c r="K18" s="584"/>
      <c r="L18" s="525" t="s">
        <v>446</v>
      </c>
      <c r="M18" s="616" t="e">
        <f>SUM((L14*M14)+(L15*M15)+(L16*M16)+(L17*M17)+(L12*M12))</f>
        <v>#N/A</v>
      </c>
    </row>
    <row r="19" spans="2:21" ht="14.5" customHeight="1" x14ac:dyDescent="0.35">
      <c r="B19" s="586"/>
      <c r="C19" s="587"/>
      <c r="D19" s="587"/>
      <c r="E19" s="587"/>
      <c r="F19" s="587"/>
      <c r="G19" s="587"/>
      <c r="H19" s="587"/>
      <c r="I19" s="587"/>
      <c r="J19" s="587"/>
      <c r="K19" s="587"/>
      <c r="L19" s="525"/>
      <c r="M19" s="617"/>
      <c r="O19" s="102"/>
      <c r="P19" s="102"/>
    </row>
    <row r="20" spans="2:21" ht="14.5" customHeight="1" x14ac:dyDescent="0.35">
      <c r="B20" s="586"/>
      <c r="C20" s="587"/>
      <c r="D20" s="587"/>
      <c r="E20" s="587"/>
      <c r="F20" s="587"/>
      <c r="G20" s="587"/>
      <c r="H20" s="587"/>
      <c r="I20" s="587"/>
      <c r="J20" s="587"/>
      <c r="K20" s="587"/>
      <c r="L20" s="525"/>
      <c r="M20" s="617"/>
      <c r="O20" s="103"/>
      <c r="P20" s="103"/>
    </row>
    <row r="21" spans="2:21" ht="14.5" customHeight="1" x14ac:dyDescent="0.35">
      <c r="B21" s="586"/>
      <c r="C21" s="587"/>
      <c r="D21" s="587"/>
      <c r="E21" s="587"/>
      <c r="F21" s="587"/>
      <c r="G21" s="587"/>
      <c r="H21" s="587"/>
      <c r="I21" s="587"/>
      <c r="J21" s="587"/>
      <c r="K21" s="587"/>
      <c r="L21" s="525"/>
      <c r="M21" s="617"/>
      <c r="O21" s="104"/>
      <c r="P21" s="104"/>
    </row>
    <row r="22" spans="2:21" ht="14.5" customHeight="1" x14ac:dyDescent="0.35">
      <c r="B22" s="586"/>
      <c r="C22" s="587"/>
      <c r="D22" s="587"/>
      <c r="E22" s="587"/>
      <c r="F22" s="587"/>
      <c r="G22" s="587"/>
      <c r="H22" s="587"/>
      <c r="I22" s="587"/>
      <c r="J22" s="587"/>
      <c r="K22" s="587"/>
      <c r="L22" s="525"/>
      <c r="M22" s="617"/>
      <c r="O22" s="105"/>
      <c r="P22" s="105"/>
    </row>
    <row r="23" spans="2:21" ht="14.5" customHeight="1" x14ac:dyDescent="0.35">
      <c r="B23" s="586"/>
      <c r="C23" s="587"/>
      <c r="D23" s="587"/>
      <c r="E23" s="587"/>
      <c r="F23" s="587"/>
      <c r="G23" s="587"/>
      <c r="H23" s="587"/>
      <c r="I23" s="587"/>
      <c r="J23" s="587"/>
      <c r="K23" s="587"/>
      <c r="L23" s="525"/>
      <c r="M23" s="617"/>
    </row>
    <row r="24" spans="2:21" ht="14.5" customHeight="1" x14ac:dyDescent="0.35">
      <c r="B24" s="586"/>
      <c r="C24" s="587"/>
      <c r="D24" s="587"/>
      <c r="E24" s="587"/>
      <c r="F24" s="587"/>
      <c r="G24" s="587"/>
      <c r="H24" s="587"/>
      <c r="I24" s="587"/>
      <c r="J24" s="587"/>
      <c r="K24" s="587"/>
      <c r="L24" s="525"/>
      <c r="M24" s="617"/>
    </row>
    <row r="25" spans="2:21" ht="14.5" customHeight="1" x14ac:dyDescent="0.35">
      <c r="B25" s="589"/>
      <c r="C25" s="590"/>
      <c r="D25" s="590"/>
      <c r="E25" s="590"/>
      <c r="F25" s="590"/>
      <c r="G25" s="590"/>
      <c r="H25" s="590"/>
      <c r="I25" s="590"/>
      <c r="J25" s="590"/>
      <c r="K25" s="590"/>
      <c r="L25" s="525"/>
      <c r="M25" s="618"/>
    </row>
    <row r="27" spans="2:21" ht="15.5" x14ac:dyDescent="0.35">
      <c r="F27" s="596" t="s">
        <v>390</v>
      </c>
      <c r="G27" s="596"/>
      <c r="H27" s="596" t="s">
        <v>391</v>
      </c>
      <c r="I27" s="596"/>
      <c r="J27" s="596" t="s">
        <v>447</v>
      </c>
      <c r="K27" s="596"/>
      <c r="L27" s="596" t="s">
        <v>392</v>
      </c>
      <c r="M27" s="596"/>
    </row>
    <row r="28" spans="2:21" ht="50.5" customHeight="1" x14ac:dyDescent="0.35">
      <c r="F28" s="304" t="s">
        <v>448</v>
      </c>
      <c r="G28" s="304"/>
      <c r="H28" s="305" t="s">
        <v>62</v>
      </c>
      <c r="I28" s="305"/>
      <c r="J28" s="294" t="s">
        <v>449</v>
      </c>
      <c r="K28" s="294"/>
      <c r="L28" s="294" t="s">
        <v>63</v>
      </c>
      <c r="M28" s="294"/>
    </row>
    <row r="29" spans="2:21" ht="50.5" customHeight="1" x14ac:dyDescent="0.35">
      <c r="F29" s="304" t="s">
        <v>450</v>
      </c>
      <c r="G29" s="304"/>
      <c r="H29" s="311" t="s">
        <v>95</v>
      </c>
      <c r="I29" s="311"/>
      <c r="J29" s="294" t="s">
        <v>97</v>
      </c>
      <c r="K29" s="294"/>
      <c r="L29" s="294" t="s">
        <v>96</v>
      </c>
      <c r="M29" s="294"/>
    </row>
    <row r="30" spans="2:21" ht="50.5" customHeight="1" x14ac:dyDescent="0.35">
      <c r="F30" s="304" t="s">
        <v>451</v>
      </c>
      <c r="G30" s="304"/>
      <c r="H30" s="552" t="s">
        <v>99</v>
      </c>
      <c r="I30" s="552"/>
      <c r="J30" s="294" t="s">
        <v>101</v>
      </c>
      <c r="K30" s="294"/>
      <c r="L30" s="294" t="s">
        <v>100</v>
      </c>
      <c r="M30" s="294"/>
    </row>
    <row r="31" spans="2:21" ht="15.5" x14ac:dyDescent="0.35">
      <c r="F31" s="186"/>
      <c r="G31" s="186"/>
      <c r="H31" s="186"/>
      <c r="I31" s="186"/>
      <c r="J31" s="187"/>
      <c r="K31" s="187"/>
      <c r="L31" s="187"/>
      <c r="M31" s="187"/>
    </row>
  </sheetData>
  <sheetProtection algorithmName="SHA-512" hashValue="ndtum8fKA0AD2akMJcmYQGTTdMxenmfBnQFdbqbi7vutNs2XO35/wzctzJs229XmoeaXsWH3Njm8NI/SNEVxVQ==" saltValue="+VJhz/4eK1ljww2gCfvOUw==" spinCount="100000" sheet="1" objects="1" scenarios="1"/>
  <mergeCells count="38">
    <mergeCell ref="C4:M7"/>
    <mergeCell ref="R7:S7"/>
    <mergeCell ref="G17:K17"/>
    <mergeCell ref="D11:E11"/>
    <mergeCell ref="F11:K11"/>
    <mergeCell ref="M12:M13"/>
    <mergeCell ref="G14:K14"/>
    <mergeCell ref="G15:K15"/>
    <mergeCell ref="G16:K16"/>
    <mergeCell ref="B18:K25"/>
    <mergeCell ref="L18:L25"/>
    <mergeCell ref="M18:M25"/>
    <mergeCell ref="F27:G27"/>
    <mergeCell ref="T7:U7"/>
    <mergeCell ref="B8:C10"/>
    <mergeCell ref="D8:M8"/>
    <mergeCell ref="D9:I10"/>
    <mergeCell ref="J9:M10"/>
    <mergeCell ref="B12:B13"/>
    <mergeCell ref="C12:C13"/>
    <mergeCell ref="D12:D13"/>
    <mergeCell ref="E12:E13"/>
    <mergeCell ref="L12:L13"/>
    <mergeCell ref="H27:I27"/>
    <mergeCell ref="J27:K27"/>
    <mergeCell ref="L27:M27"/>
    <mergeCell ref="F30:G30"/>
    <mergeCell ref="H30:I30"/>
    <mergeCell ref="J30:K30"/>
    <mergeCell ref="L30:M30"/>
    <mergeCell ref="F28:G28"/>
    <mergeCell ref="H28:I28"/>
    <mergeCell ref="J28:K28"/>
    <mergeCell ref="L28:M28"/>
    <mergeCell ref="F29:G29"/>
    <mergeCell ref="H29:I29"/>
    <mergeCell ref="J29:K29"/>
    <mergeCell ref="L29:M29"/>
  </mergeCells>
  <conditionalFormatting sqref="M18">
    <cfRule type="cellIs" dxfId="56" priority="1" operator="between">
      <formula>4</formula>
      <formula>5</formula>
    </cfRule>
    <cfRule type="cellIs" dxfId="55" priority="2" operator="between">
      <formula>3</formula>
      <formula>3.99</formula>
    </cfRule>
    <cfRule type="cellIs" dxfId="54" priority="3" operator="between">
      <formula>0</formula>
      <formula>2.99</formula>
    </cfRule>
  </conditionalFormatting>
  <dataValidations count="2">
    <dataValidation type="list" allowBlank="1" showInputMessage="1" showErrorMessage="1" sqref="F16" xr:uid="{00000000-0002-0000-1000-000000000000}">
      <formula1>$V$7:$Y$7</formula1>
    </dataValidation>
    <dataValidation type="list" allowBlank="1" showInputMessage="1" showErrorMessage="1" sqref="F17 F14:F15" xr:uid="{00000000-0002-0000-1000-000001000000}">
      <formula1>$R$8:$S$8</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4:AB30"/>
  <sheetViews>
    <sheetView zoomScale="90" zoomScaleNormal="90" workbookViewId="0">
      <selection activeCell="B2" sqref="B2"/>
    </sheetView>
  </sheetViews>
  <sheetFormatPr baseColWidth="10" defaultColWidth="10.90625" defaultRowHeight="14.5" x14ac:dyDescent="0.35"/>
  <cols>
    <col min="1" max="1" width="3.453125" style="1" customWidth="1"/>
    <col min="2" max="2" width="32.453125" style="1" customWidth="1"/>
    <col min="3" max="3" width="61.6328125" style="1" customWidth="1"/>
    <col min="4" max="4" width="4.453125" style="1" customWidth="1"/>
    <col min="5" max="5" width="32.08984375" style="1" customWidth="1"/>
    <col min="6" max="7" width="21.90625" style="1" customWidth="1"/>
    <col min="8" max="14" width="19.90625" style="1" customWidth="1"/>
    <col min="15" max="15" width="22.453125" style="1" customWidth="1"/>
    <col min="16" max="16" width="16.453125" style="1" customWidth="1"/>
    <col min="17" max="17" width="3.90625" style="1" customWidth="1"/>
    <col min="18" max="18" width="6.90625" style="1" customWidth="1"/>
    <col min="19" max="19" width="4.90625" style="1" customWidth="1"/>
    <col min="20" max="20" width="4.453125" style="1" customWidth="1"/>
    <col min="21" max="21" width="3.08984375" style="1" hidden="1" customWidth="1"/>
    <col min="22" max="22" width="3.6328125" style="1" hidden="1" customWidth="1"/>
    <col min="23" max="23" width="3.08984375" style="1" hidden="1" customWidth="1"/>
    <col min="24" max="24" width="3.6328125" style="1" hidden="1" customWidth="1"/>
    <col min="25" max="25" width="8.08984375" style="1" hidden="1" customWidth="1"/>
    <col min="26" max="26" width="9.6328125" style="1" hidden="1" customWidth="1"/>
    <col min="27" max="27" width="0" style="1" hidden="1" customWidth="1"/>
    <col min="28" max="28" width="5.453125" style="1" hidden="1" customWidth="1"/>
    <col min="29" max="16384" width="10.90625" style="1"/>
  </cols>
  <sheetData>
    <row r="4" spans="2:28" ht="14.5" customHeight="1" x14ac:dyDescent="0.35">
      <c r="B4" s="81"/>
      <c r="C4" s="564" t="s">
        <v>602</v>
      </c>
      <c r="D4" s="565"/>
      <c r="E4" s="565"/>
      <c r="F4" s="565"/>
      <c r="G4" s="565"/>
      <c r="H4" s="565"/>
      <c r="I4" s="565"/>
      <c r="J4" s="565"/>
      <c r="K4" s="565"/>
      <c r="L4" s="565"/>
      <c r="M4" s="565"/>
      <c r="N4" s="565"/>
      <c r="O4" s="565"/>
      <c r="P4" s="565"/>
    </row>
    <row r="5" spans="2:28" ht="14.5" customHeight="1" x14ac:dyDescent="0.35">
      <c r="B5" s="82"/>
      <c r="C5" s="564"/>
      <c r="D5" s="565"/>
      <c r="E5" s="565"/>
      <c r="F5" s="565"/>
      <c r="G5" s="565"/>
      <c r="H5" s="565"/>
      <c r="I5" s="565"/>
      <c r="J5" s="565"/>
      <c r="K5" s="565"/>
      <c r="L5" s="565"/>
      <c r="M5" s="565"/>
      <c r="N5" s="565"/>
      <c r="O5" s="565"/>
      <c r="P5" s="565"/>
    </row>
    <row r="6" spans="2:28" ht="14.5" customHeight="1" x14ac:dyDescent="0.35">
      <c r="B6" s="82"/>
      <c r="C6" s="564"/>
      <c r="D6" s="565"/>
      <c r="E6" s="565"/>
      <c r="F6" s="565"/>
      <c r="G6" s="565"/>
      <c r="H6" s="565"/>
      <c r="I6" s="565"/>
      <c r="J6" s="565"/>
      <c r="K6" s="565"/>
      <c r="L6" s="565"/>
      <c r="M6" s="565"/>
      <c r="N6" s="565"/>
      <c r="O6" s="565"/>
      <c r="P6" s="565"/>
    </row>
    <row r="7" spans="2:28" ht="31" x14ac:dyDescent="0.35">
      <c r="B7" s="83"/>
      <c r="C7" s="564"/>
      <c r="D7" s="565"/>
      <c r="E7" s="565"/>
      <c r="F7" s="565"/>
      <c r="G7" s="565"/>
      <c r="H7" s="565"/>
      <c r="I7" s="565"/>
      <c r="J7" s="565"/>
      <c r="K7" s="565"/>
      <c r="L7" s="565"/>
      <c r="M7" s="565"/>
      <c r="N7" s="565"/>
      <c r="O7" s="565"/>
      <c r="P7" s="565"/>
      <c r="U7" s="606">
        <v>2</v>
      </c>
      <c r="V7" s="606"/>
      <c r="W7" s="606">
        <v>4</v>
      </c>
      <c r="X7" s="633"/>
      <c r="Y7" s="157" t="s">
        <v>603</v>
      </c>
      <c r="Z7" s="157" t="s">
        <v>604</v>
      </c>
      <c r="AA7" s="157" t="s">
        <v>605</v>
      </c>
      <c r="AB7" s="157" t="s">
        <v>606</v>
      </c>
    </row>
    <row r="8" spans="2:28" ht="15.5"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58">
        <v>0</v>
      </c>
      <c r="Z8" s="158">
        <v>1</v>
      </c>
      <c r="AA8" s="158">
        <v>3</v>
      </c>
      <c r="AB8" s="158">
        <v>5</v>
      </c>
    </row>
    <row r="9" spans="2:28" x14ac:dyDescent="0.35">
      <c r="B9" s="566"/>
      <c r="C9" s="609"/>
      <c r="D9" s="611" t="s">
        <v>405</v>
      </c>
      <c r="E9" s="612"/>
      <c r="F9" s="612"/>
      <c r="G9" s="612"/>
      <c r="H9" s="612"/>
      <c r="I9" s="612"/>
      <c r="J9" s="574"/>
      <c r="K9" s="575"/>
      <c r="L9" s="575"/>
      <c r="M9" s="575"/>
      <c r="N9" s="575"/>
      <c r="O9" s="575"/>
      <c r="P9" s="576"/>
      <c r="U9" s="119">
        <v>5</v>
      </c>
      <c r="V9" s="119">
        <v>0</v>
      </c>
      <c r="W9" s="119">
        <v>5</v>
      </c>
      <c r="X9" s="142">
        <v>0</v>
      </c>
    </row>
    <row r="10" spans="2:28" x14ac:dyDescent="0.35">
      <c r="B10" s="568"/>
      <c r="C10" s="610"/>
      <c r="D10" s="613"/>
      <c r="E10" s="614"/>
      <c r="F10" s="614"/>
      <c r="G10" s="614"/>
      <c r="H10" s="614"/>
      <c r="I10" s="614"/>
      <c r="J10" s="577"/>
      <c r="K10" s="578"/>
      <c r="L10" s="578"/>
      <c r="M10" s="578"/>
      <c r="N10" s="578"/>
      <c r="O10" s="578"/>
      <c r="P10" s="579"/>
    </row>
    <row r="11" spans="2:28"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8" ht="58" customHeight="1" x14ac:dyDescent="0.35">
      <c r="B12" s="502" t="s">
        <v>412</v>
      </c>
      <c r="C12" s="504" t="s">
        <v>607</v>
      </c>
      <c r="D12" s="643">
        <v>1</v>
      </c>
      <c r="E12" s="645" t="s">
        <v>608</v>
      </c>
      <c r="F12" s="151" t="s">
        <v>609</v>
      </c>
      <c r="G12" s="152" t="s">
        <v>610</v>
      </c>
      <c r="H12" s="152" t="s">
        <v>611</v>
      </c>
      <c r="I12" s="152" t="s">
        <v>612</v>
      </c>
      <c r="J12" s="152" t="s">
        <v>613</v>
      </c>
      <c r="K12" s="95" t="s">
        <v>614</v>
      </c>
      <c r="L12" s="95" t="s">
        <v>81</v>
      </c>
      <c r="M12" s="95" t="s">
        <v>615</v>
      </c>
      <c r="N12" s="95" t="s">
        <v>616</v>
      </c>
      <c r="O12" s="557">
        <v>0.2</v>
      </c>
      <c r="P12" s="658">
        <f>SUM(IF(F13="X",0.6,0),IF(G13="X",0.6,0),IF(H13="X",0.6,0),IF(I13="X",0.6,0),IF(J13="X",0.6,0),IF(K13="X",0.5,0),IF(L13="X",0.5,0),IF(M13="X",0.5,0),IF(N13="X",0.5,0))</f>
        <v>0</v>
      </c>
    </row>
    <row r="13" spans="2:28" x14ac:dyDescent="0.35">
      <c r="B13" s="503"/>
      <c r="C13" s="505"/>
      <c r="D13" s="644"/>
      <c r="E13" s="646"/>
      <c r="F13" s="204"/>
      <c r="G13" s="204"/>
      <c r="H13" s="204"/>
      <c r="I13" s="204"/>
      <c r="J13" s="204"/>
      <c r="K13" s="204"/>
      <c r="L13" s="204"/>
      <c r="M13" s="204"/>
      <c r="N13" s="204"/>
      <c r="O13" s="619"/>
      <c r="P13" s="659"/>
    </row>
    <row r="14" spans="2:28" ht="55" customHeight="1" x14ac:dyDescent="0.35">
      <c r="B14" s="137" t="s">
        <v>436</v>
      </c>
      <c r="C14" s="138" t="s">
        <v>617</v>
      </c>
      <c r="D14" s="137">
        <v>2</v>
      </c>
      <c r="E14" s="159" t="s">
        <v>618</v>
      </c>
      <c r="F14" s="98"/>
      <c r="G14" s="663" t="s">
        <v>435</v>
      </c>
      <c r="H14" s="664"/>
      <c r="I14" s="664"/>
      <c r="J14" s="664"/>
      <c r="K14" s="664"/>
      <c r="L14" s="664"/>
      <c r="M14" s="664"/>
      <c r="N14" s="665"/>
      <c r="O14" s="140">
        <v>0.2</v>
      </c>
      <c r="P14" s="136" t="e">
        <f>HLOOKUP(F14,Y7:AB8,2,0)</f>
        <v>#N/A</v>
      </c>
    </row>
    <row r="15" spans="2:28" ht="74.150000000000006" customHeight="1" x14ac:dyDescent="0.35">
      <c r="B15" s="95" t="s">
        <v>439</v>
      </c>
      <c r="C15" s="96" t="s">
        <v>619</v>
      </c>
      <c r="D15" s="95">
        <v>3</v>
      </c>
      <c r="E15" s="160" t="s">
        <v>620</v>
      </c>
      <c r="F15" s="98"/>
      <c r="G15" s="629" t="s">
        <v>435</v>
      </c>
      <c r="H15" s="630"/>
      <c r="I15" s="630"/>
      <c r="J15" s="630"/>
      <c r="K15" s="630"/>
      <c r="L15" s="630"/>
      <c r="M15" s="630"/>
      <c r="N15" s="630"/>
      <c r="O15" s="99">
        <v>0.2</v>
      </c>
      <c r="P15" s="136" t="e">
        <f>HLOOKUP(F15,U8:V9,2,0)</f>
        <v>#N/A</v>
      </c>
      <c r="U15" s="101"/>
      <c r="V15" s="101"/>
      <c r="W15" s="101"/>
      <c r="X15" s="101"/>
    </row>
    <row r="16" spans="2:28" ht="70" customHeight="1" x14ac:dyDescent="0.35">
      <c r="B16" s="95" t="s">
        <v>500</v>
      </c>
      <c r="C16" s="96" t="s">
        <v>621</v>
      </c>
      <c r="D16" s="95">
        <v>4</v>
      </c>
      <c r="E16" s="161" t="s">
        <v>526</v>
      </c>
      <c r="F16" s="132"/>
      <c r="G16" s="631" t="s">
        <v>435</v>
      </c>
      <c r="H16" s="632"/>
      <c r="I16" s="632"/>
      <c r="J16" s="632"/>
      <c r="K16" s="632"/>
      <c r="L16" s="632"/>
      <c r="M16" s="632"/>
      <c r="N16" s="632"/>
      <c r="O16" s="99">
        <v>0.2</v>
      </c>
      <c r="P16" s="136" t="e">
        <f>HLOOKUP(F16,U8:V9,2,0)</f>
        <v>#N/A</v>
      </c>
      <c r="U16" s="101"/>
      <c r="V16" s="101"/>
      <c r="W16" s="101"/>
      <c r="X16" s="101"/>
    </row>
    <row r="17" spans="2:24" s="101" customFormat="1" ht="64.5" customHeight="1" x14ac:dyDescent="0.35">
      <c r="B17" s="137" t="s">
        <v>442</v>
      </c>
      <c r="C17" s="138" t="s">
        <v>566</v>
      </c>
      <c r="D17" s="137">
        <v>5</v>
      </c>
      <c r="E17" s="162" t="s">
        <v>529</v>
      </c>
      <c r="F17" s="132"/>
      <c r="G17" s="660" t="s">
        <v>435</v>
      </c>
      <c r="H17" s="661"/>
      <c r="I17" s="661"/>
      <c r="J17" s="661"/>
      <c r="K17" s="661"/>
      <c r="L17" s="661"/>
      <c r="M17" s="661"/>
      <c r="N17" s="662"/>
      <c r="O17" s="140">
        <v>0.2</v>
      </c>
      <c r="P17" s="141" t="e">
        <f>HLOOKUP(F17,U8:V9,2,0)</f>
        <v>#N/A</v>
      </c>
      <c r="U17" s="1"/>
      <c r="V17" s="1"/>
      <c r="W17" s="1"/>
      <c r="X17" s="1"/>
    </row>
    <row r="18" spans="2:24" ht="23.5" customHeight="1" x14ac:dyDescent="0.35">
      <c r="B18" s="583"/>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596" t="s">
        <v>447</v>
      </c>
      <c r="K27" s="596"/>
      <c r="L27" s="596"/>
      <c r="M27" s="596"/>
      <c r="N27" s="596"/>
      <c r="O27" s="596" t="s">
        <v>392</v>
      </c>
      <c r="P27" s="596"/>
    </row>
    <row r="28" spans="2:24" ht="58.5" customHeight="1" x14ac:dyDescent="0.35">
      <c r="F28" s="304" t="s">
        <v>448</v>
      </c>
      <c r="G28" s="304"/>
      <c r="H28" s="305" t="s">
        <v>62</v>
      </c>
      <c r="I28" s="305"/>
      <c r="J28" s="294" t="s">
        <v>449</v>
      </c>
      <c r="K28" s="294"/>
      <c r="L28" s="294"/>
      <c r="M28" s="294"/>
      <c r="N28" s="294"/>
      <c r="O28" s="294" t="s">
        <v>63</v>
      </c>
      <c r="P28" s="294"/>
    </row>
    <row r="29" spans="2:24" ht="58.5" customHeight="1" x14ac:dyDescent="0.35">
      <c r="F29" s="304" t="s">
        <v>450</v>
      </c>
      <c r="G29" s="304"/>
      <c r="H29" s="311" t="s">
        <v>95</v>
      </c>
      <c r="I29" s="311"/>
      <c r="J29" s="294" t="s">
        <v>97</v>
      </c>
      <c r="K29" s="294"/>
      <c r="L29" s="294"/>
      <c r="M29" s="294"/>
      <c r="N29" s="294"/>
      <c r="O29" s="294" t="s">
        <v>96</v>
      </c>
      <c r="P29" s="294"/>
    </row>
    <row r="30" spans="2:24" ht="58.5" customHeight="1" x14ac:dyDescent="0.35">
      <c r="F30" s="304" t="s">
        <v>451</v>
      </c>
      <c r="G30" s="304"/>
      <c r="H30" s="552" t="s">
        <v>99</v>
      </c>
      <c r="I30" s="552"/>
      <c r="J30" s="294" t="s">
        <v>101</v>
      </c>
      <c r="K30" s="294"/>
      <c r="L30" s="294"/>
      <c r="M30" s="294"/>
      <c r="N30" s="294"/>
      <c r="O30" s="294" t="s">
        <v>100</v>
      </c>
      <c r="P30" s="294"/>
    </row>
  </sheetData>
  <sheetProtection algorithmName="SHA-512" hashValue="+5hVk0axAJX3saFiWJnUYZuncvpFKPnlquOwp/G0WBHOa2mEYYAwtmHsgV9Z2ugKN59EUvNjjR7+EspM74JPSA==" saltValue="w/hbYelR2QDuLCji94eU4A==" spinCount="100000" sheet="1" objects="1" scenarios="1"/>
  <mergeCells count="38">
    <mergeCell ref="C4:P7"/>
    <mergeCell ref="U7:V7"/>
    <mergeCell ref="G17:N17"/>
    <mergeCell ref="D11:E11"/>
    <mergeCell ref="F11:N11"/>
    <mergeCell ref="P12:P13"/>
    <mergeCell ref="G14:N14"/>
    <mergeCell ref="G15:N15"/>
    <mergeCell ref="G16:N16"/>
    <mergeCell ref="B18:N25"/>
    <mergeCell ref="O18:O25"/>
    <mergeCell ref="P18:P25"/>
    <mergeCell ref="F27:G27"/>
    <mergeCell ref="W7:X7"/>
    <mergeCell ref="B8:C10"/>
    <mergeCell ref="D8:P8"/>
    <mergeCell ref="D9:I10"/>
    <mergeCell ref="J9:P10"/>
    <mergeCell ref="B12:B13"/>
    <mergeCell ref="C12:C13"/>
    <mergeCell ref="D12:D13"/>
    <mergeCell ref="E12:E13"/>
    <mergeCell ref="O12:O13"/>
    <mergeCell ref="H27:I27"/>
    <mergeCell ref="J27:N27"/>
    <mergeCell ref="O27:P27"/>
    <mergeCell ref="F30:G30"/>
    <mergeCell ref="H30:I30"/>
    <mergeCell ref="J30:N30"/>
    <mergeCell ref="O30:P30"/>
    <mergeCell ref="F28:G28"/>
    <mergeCell ref="H28:I28"/>
    <mergeCell ref="J28:N28"/>
    <mergeCell ref="O28:P28"/>
    <mergeCell ref="F29:G29"/>
    <mergeCell ref="H29:I29"/>
    <mergeCell ref="J29:N29"/>
    <mergeCell ref="O29:P29"/>
  </mergeCells>
  <conditionalFormatting sqref="P18">
    <cfRule type="cellIs" dxfId="53" priority="1" operator="between">
      <formula>4</formula>
      <formula>5</formula>
    </cfRule>
    <cfRule type="cellIs" dxfId="52" priority="2" operator="between">
      <formula>3</formula>
      <formula>3.99</formula>
    </cfRule>
    <cfRule type="cellIs" dxfId="51" priority="3" operator="between">
      <formula>0</formula>
      <formula>2.99</formula>
    </cfRule>
  </conditionalFormatting>
  <dataValidations count="2">
    <dataValidation type="list" allowBlank="1" showInputMessage="1" showErrorMessage="1" sqref="F15:F17" xr:uid="{00000000-0002-0000-1100-000000000000}">
      <formula1>$U$8:$V$8</formula1>
    </dataValidation>
    <dataValidation type="list" allowBlank="1" showInputMessage="1" showErrorMessage="1" sqref="F14" xr:uid="{00000000-0002-0000-1100-000001000000}">
      <formula1>$Y$7:$AB$7</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4:X31"/>
  <sheetViews>
    <sheetView zoomScale="90" zoomScaleNormal="90" workbookViewId="0"/>
  </sheetViews>
  <sheetFormatPr baseColWidth="10" defaultColWidth="10.90625" defaultRowHeight="14.5" x14ac:dyDescent="0.35"/>
  <cols>
    <col min="1" max="1" width="3.453125" style="1" customWidth="1"/>
    <col min="2" max="2" width="32.453125" style="1" customWidth="1"/>
    <col min="3" max="3" width="64.90625" style="1" customWidth="1"/>
    <col min="4" max="4" width="4.453125" style="1" customWidth="1"/>
    <col min="5" max="5" width="32.453125" style="1" customWidth="1"/>
    <col min="6" max="14" width="21.90625" style="1" customWidth="1"/>
    <col min="15" max="15" width="2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3.36328125" style="1" hidden="1" customWidth="1"/>
    <col min="22" max="22" width="4.453125" style="1" hidden="1" customWidth="1"/>
    <col min="23" max="23" width="3.36328125" style="1" hidden="1" customWidth="1"/>
    <col min="24" max="24" width="4.453125" style="1" hidden="1" customWidth="1"/>
    <col min="25" max="16384" width="10.90625" style="1"/>
  </cols>
  <sheetData>
    <row r="4" spans="2:24" ht="14.5" customHeight="1" x14ac:dyDescent="0.35">
      <c r="B4" s="81"/>
      <c r="C4" s="564" t="s">
        <v>76</v>
      </c>
      <c r="D4" s="565"/>
      <c r="E4" s="565"/>
      <c r="F4" s="565"/>
      <c r="G4" s="565"/>
      <c r="H4" s="565"/>
      <c r="I4" s="565"/>
      <c r="J4" s="565"/>
      <c r="K4" s="565"/>
      <c r="L4" s="565"/>
      <c r="M4" s="565"/>
      <c r="N4" s="565"/>
      <c r="O4" s="565"/>
      <c r="P4" s="565"/>
    </row>
    <row r="5" spans="2:24" ht="14.5" customHeight="1" x14ac:dyDescent="0.35">
      <c r="B5" s="82"/>
      <c r="C5" s="564"/>
      <c r="D5" s="565"/>
      <c r="E5" s="565"/>
      <c r="F5" s="565"/>
      <c r="G5" s="565"/>
      <c r="H5" s="565"/>
      <c r="I5" s="565"/>
      <c r="J5" s="565"/>
      <c r="K5" s="565"/>
      <c r="L5" s="565"/>
      <c r="M5" s="565"/>
      <c r="N5" s="565"/>
      <c r="O5" s="565"/>
      <c r="P5" s="565"/>
    </row>
    <row r="6" spans="2:24" ht="14.5" customHeight="1" x14ac:dyDescent="0.35">
      <c r="B6" s="82"/>
      <c r="C6" s="564"/>
      <c r="D6" s="565"/>
      <c r="E6" s="565"/>
      <c r="F6" s="565"/>
      <c r="G6" s="565"/>
      <c r="H6" s="565"/>
      <c r="I6" s="565"/>
      <c r="J6" s="565"/>
      <c r="K6" s="565"/>
      <c r="L6" s="565"/>
      <c r="M6" s="565"/>
      <c r="N6" s="565"/>
      <c r="O6" s="565"/>
      <c r="P6" s="565"/>
    </row>
    <row r="7" spans="2:24" ht="14.5" customHeight="1" x14ac:dyDescent="0.35">
      <c r="B7" s="83"/>
      <c r="C7" s="564"/>
      <c r="D7" s="565"/>
      <c r="E7" s="565"/>
      <c r="F7" s="565"/>
      <c r="G7" s="565"/>
      <c r="H7" s="565"/>
      <c r="I7" s="565"/>
      <c r="J7" s="565"/>
      <c r="K7" s="565"/>
      <c r="L7" s="565"/>
      <c r="M7" s="565"/>
      <c r="N7" s="565"/>
      <c r="O7" s="565"/>
      <c r="P7" s="565"/>
      <c r="U7" s="606">
        <v>2</v>
      </c>
      <c r="V7" s="606"/>
      <c r="W7" s="606">
        <v>4</v>
      </c>
      <c r="X7" s="633"/>
    </row>
    <row r="8" spans="2:24"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row>
    <row r="9" spans="2:24" x14ac:dyDescent="0.35">
      <c r="B9" s="566"/>
      <c r="C9" s="609"/>
      <c r="D9" s="611" t="s">
        <v>405</v>
      </c>
      <c r="E9" s="612"/>
      <c r="F9" s="612"/>
      <c r="G9" s="612"/>
      <c r="H9" s="612"/>
      <c r="I9" s="612"/>
      <c r="J9" s="574"/>
      <c r="K9" s="575"/>
      <c r="L9" s="575"/>
      <c r="M9" s="575"/>
      <c r="N9" s="575"/>
      <c r="O9" s="575"/>
      <c r="P9" s="576"/>
      <c r="U9" s="119">
        <v>5</v>
      </c>
      <c r="V9" s="119">
        <v>0</v>
      </c>
      <c r="W9" s="119">
        <v>5</v>
      </c>
      <c r="X9" s="142">
        <v>0</v>
      </c>
    </row>
    <row r="10" spans="2:24" x14ac:dyDescent="0.35">
      <c r="B10" s="568"/>
      <c r="C10" s="610"/>
      <c r="D10" s="613"/>
      <c r="E10" s="614"/>
      <c r="F10" s="614"/>
      <c r="G10" s="614"/>
      <c r="H10" s="614"/>
      <c r="I10" s="614"/>
      <c r="J10" s="577"/>
      <c r="K10" s="578"/>
      <c r="L10" s="578"/>
      <c r="M10" s="578"/>
      <c r="N10" s="578"/>
      <c r="O10" s="578"/>
      <c r="P10" s="579"/>
    </row>
    <row r="11" spans="2:24"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4" ht="56.5" customHeight="1" x14ac:dyDescent="0.35">
      <c r="B12" s="502" t="s">
        <v>622</v>
      </c>
      <c r="C12" s="504" t="s">
        <v>623</v>
      </c>
      <c r="D12" s="643">
        <v>1</v>
      </c>
      <c r="E12" s="645" t="s">
        <v>608</v>
      </c>
      <c r="F12" s="151" t="s">
        <v>624</v>
      </c>
      <c r="G12" s="152" t="s">
        <v>625</v>
      </c>
      <c r="H12" s="152" t="s">
        <v>626</v>
      </c>
      <c r="I12" s="95" t="s">
        <v>421</v>
      </c>
      <c r="J12" s="95" t="s">
        <v>457</v>
      </c>
      <c r="K12" s="95" t="s">
        <v>570</v>
      </c>
      <c r="L12" s="95" t="s">
        <v>77</v>
      </c>
      <c r="M12" s="95" t="s">
        <v>627</v>
      </c>
      <c r="N12" s="163"/>
      <c r="O12" s="557">
        <v>0.2</v>
      </c>
      <c r="P12" s="658">
        <f>SUM(IF(F13="X",1,0),IF(G13="X",1,0),IF(H13="X",1,0),IF(I13="X",0.4,0),IF(J13="X",0.4,0),IF(K13="X",0.4,0),IF(L13="X",0.4,0),IF(M13="X",0.4,0))</f>
        <v>0</v>
      </c>
    </row>
    <row r="13" spans="2:24" x14ac:dyDescent="0.35">
      <c r="B13" s="503"/>
      <c r="C13" s="505"/>
      <c r="D13" s="644"/>
      <c r="E13" s="646"/>
      <c r="F13" s="204"/>
      <c r="G13" s="204"/>
      <c r="H13" s="204"/>
      <c r="I13" s="204"/>
      <c r="J13" s="204"/>
      <c r="K13" s="204"/>
      <c r="L13" s="204"/>
      <c r="M13" s="204"/>
      <c r="N13" s="164"/>
      <c r="O13" s="619"/>
      <c r="P13" s="659"/>
    </row>
    <row r="14" spans="2:24" ht="55" customHeight="1" x14ac:dyDescent="0.35">
      <c r="B14" s="137" t="s">
        <v>500</v>
      </c>
      <c r="C14" s="138" t="s">
        <v>628</v>
      </c>
      <c r="D14" s="137">
        <v>2</v>
      </c>
      <c r="E14" s="159" t="s">
        <v>629</v>
      </c>
      <c r="F14" s="98"/>
      <c r="G14" s="663" t="s">
        <v>435</v>
      </c>
      <c r="H14" s="664"/>
      <c r="I14" s="664"/>
      <c r="J14" s="664"/>
      <c r="K14" s="664"/>
      <c r="L14" s="664"/>
      <c r="M14" s="664"/>
      <c r="N14" s="665"/>
      <c r="O14" s="140">
        <v>0.2</v>
      </c>
      <c r="P14" s="136" t="e">
        <f>HLOOKUP(F14,U8:V9,2,0)</f>
        <v>#N/A</v>
      </c>
    </row>
    <row r="15" spans="2:24" ht="100" customHeight="1" x14ac:dyDescent="0.35">
      <c r="B15" s="502" t="s">
        <v>436</v>
      </c>
      <c r="C15" s="504" t="s">
        <v>630</v>
      </c>
      <c r="D15" s="502">
        <v>3</v>
      </c>
      <c r="E15" s="666" t="s">
        <v>631</v>
      </c>
      <c r="F15" s="151" t="s">
        <v>632</v>
      </c>
      <c r="G15" s="152" t="s">
        <v>633</v>
      </c>
      <c r="H15" s="152" t="s">
        <v>634</v>
      </c>
      <c r="I15" s="95" t="s">
        <v>635</v>
      </c>
      <c r="J15" s="95" t="s">
        <v>636</v>
      </c>
      <c r="K15" s="95" t="s">
        <v>570</v>
      </c>
      <c r="L15" s="95" t="s">
        <v>637</v>
      </c>
      <c r="M15" s="668"/>
      <c r="N15" s="669"/>
      <c r="O15" s="557">
        <v>0.2</v>
      </c>
      <c r="P15" s="600">
        <f>SUM(IF(F16="X",1,0),IF(G16="X",1,0),IF(H16="X",1,0),IF(I16="X",0.5,0),IF(J16="X",0.5,0),IF(K16="X",0.5,0),IF(L16="X",0.5,0))</f>
        <v>0</v>
      </c>
      <c r="U15" s="101"/>
      <c r="V15" s="101"/>
      <c r="W15" s="101"/>
      <c r="X15" s="101"/>
    </row>
    <row r="16" spans="2:24" ht="14.5" customHeight="1" x14ac:dyDescent="0.35">
      <c r="B16" s="503"/>
      <c r="C16" s="505"/>
      <c r="D16" s="503"/>
      <c r="E16" s="667"/>
      <c r="F16" s="204"/>
      <c r="G16" s="204"/>
      <c r="H16" s="204"/>
      <c r="I16" s="204"/>
      <c r="J16" s="204"/>
      <c r="K16" s="204"/>
      <c r="L16" s="204"/>
      <c r="M16" s="670"/>
      <c r="N16" s="671"/>
      <c r="O16" s="619"/>
      <c r="P16" s="601"/>
      <c r="U16" s="101"/>
      <c r="V16" s="101"/>
      <c r="W16" s="101"/>
      <c r="X16" s="101"/>
    </row>
    <row r="17" spans="2:24" ht="75" customHeight="1" x14ac:dyDescent="0.35">
      <c r="B17" s="95" t="s">
        <v>439</v>
      </c>
      <c r="C17" s="96" t="s">
        <v>638</v>
      </c>
      <c r="D17" s="95">
        <v>4</v>
      </c>
      <c r="E17" s="161" t="s">
        <v>639</v>
      </c>
      <c r="F17" s="132"/>
      <c r="G17" s="626" t="s">
        <v>435</v>
      </c>
      <c r="H17" s="627"/>
      <c r="I17" s="627"/>
      <c r="J17" s="627"/>
      <c r="K17" s="627"/>
      <c r="L17" s="627"/>
      <c r="M17" s="627"/>
      <c r="N17" s="628"/>
      <c r="O17" s="99">
        <v>0.2</v>
      </c>
      <c r="P17" s="136" t="e">
        <f>HLOOKUP(F17,U8:V9,2,0)</f>
        <v>#N/A</v>
      </c>
      <c r="U17" s="101"/>
      <c r="V17" s="101"/>
      <c r="W17" s="101"/>
      <c r="X17" s="101"/>
    </row>
    <row r="18" spans="2:24" s="101" customFormat="1" ht="48" customHeight="1" x14ac:dyDescent="0.35">
      <c r="B18" s="137" t="s">
        <v>442</v>
      </c>
      <c r="C18" s="138" t="s">
        <v>481</v>
      </c>
      <c r="D18" s="137">
        <v>5</v>
      </c>
      <c r="E18" s="162" t="s">
        <v>640</v>
      </c>
      <c r="F18" s="132"/>
      <c r="G18" s="660" t="s">
        <v>435</v>
      </c>
      <c r="H18" s="661"/>
      <c r="I18" s="661"/>
      <c r="J18" s="661"/>
      <c r="K18" s="661"/>
      <c r="L18" s="661"/>
      <c r="M18" s="661"/>
      <c r="N18" s="662"/>
      <c r="O18" s="140">
        <v>0.2</v>
      </c>
      <c r="P18" s="141" t="e">
        <f>HLOOKUP(F18,U8:V9,2,0)</f>
        <v>#N/A</v>
      </c>
      <c r="U18" s="1"/>
      <c r="V18" s="1"/>
      <c r="W18" s="1"/>
      <c r="X18" s="1"/>
    </row>
    <row r="19" spans="2:24" ht="23.5" customHeight="1" x14ac:dyDescent="0.35">
      <c r="B19" s="583" t="s">
        <v>482</v>
      </c>
      <c r="C19" s="584"/>
      <c r="D19" s="584"/>
      <c r="E19" s="584"/>
      <c r="F19" s="584"/>
      <c r="G19" s="584"/>
      <c r="H19" s="584"/>
      <c r="I19" s="584"/>
      <c r="J19" s="584"/>
      <c r="K19" s="584"/>
      <c r="L19" s="584"/>
      <c r="M19" s="584"/>
      <c r="N19" s="584"/>
      <c r="O19" s="525" t="s">
        <v>446</v>
      </c>
      <c r="P19" s="616" t="e">
        <f>SUM((O14*P14)+(O15*P15)+(O17*P17)+(O18*P18)+(O12*P12))</f>
        <v>#N/A</v>
      </c>
    </row>
    <row r="20" spans="2:24" ht="14.5" customHeight="1" x14ac:dyDescent="0.35">
      <c r="B20" s="586"/>
      <c r="C20" s="587"/>
      <c r="D20" s="587"/>
      <c r="E20" s="587"/>
      <c r="F20" s="587"/>
      <c r="G20" s="587"/>
      <c r="H20" s="587"/>
      <c r="I20" s="587"/>
      <c r="J20" s="587"/>
      <c r="K20" s="587"/>
      <c r="L20" s="587"/>
      <c r="M20" s="587"/>
      <c r="N20" s="587"/>
      <c r="O20" s="525"/>
      <c r="P20" s="617"/>
      <c r="R20" s="102"/>
      <c r="S20" s="102"/>
    </row>
    <row r="21" spans="2:24" ht="14.5" customHeight="1" x14ac:dyDescent="0.35">
      <c r="B21" s="586"/>
      <c r="C21" s="587"/>
      <c r="D21" s="587"/>
      <c r="E21" s="587"/>
      <c r="F21" s="587"/>
      <c r="G21" s="587"/>
      <c r="H21" s="587"/>
      <c r="I21" s="587"/>
      <c r="J21" s="587"/>
      <c r="K21" s="587"/>
      <c r="L21" s="587"/>
      <c r="M21" s="587"/>
      <c r="N21" s="587"/>
      <c r="O21" s="525"/>
      <c r="P21" s="617"/>
      <c r="R21" s="103"/>
      <c r="S21" s="103"/>
    </row>
    <row r="22" spans="2:24" ht="14.5" customHeight="1" x14ac:dyDescent="0.35">
      <c r="B22" s="586"/>
      <c r="C22" s="587"/>
      <c r="D22" s="587"/>
      <c r="E22" s="587"/>
      <c r="F22" s="587"/>
      <c r="G22" s="587"/>
      <c r="H22" s="587"/>
      <c r="I22" s="587"/>
      <c r="J22" s="587"/>
      <c r="K22" s="587"/>
      <c r="L22" s="587"/>
      <c r="M22" s="587"/>
      <c r="N22" s="587"/>
      <c r="O22" s="525"/>
      <c r="P22" s="617"/>
      <c r="R22" s="104"/>
      <c r="S22" s="104"/>
    </row>
    <row r="23" spans="2:24" ht="14.5" customHeight="1" x14ac:dyDescent="0.35">
      <c r="B23" s="586"/>
      <c r="C23" s="587"/>
      <c r="D23" s="587"/>
      <c r="E23" s="587"/>
      <c r="F23" s="587"/>
      <c r="G23" s="587"/>
      <c r="H23" s="587"/>
      <c r="I23" s="587"/>
      <c r="J23" s="587"/>
      <c r="K23" s="587"/>
      <c r="L23" s="587"/>
      <c r="M23" s="587"/>
      <c r="N23" s="587"/>
      <c r="O23" s="525"/>
      <c r="P23" s="617"/>
      <c r="R23" s="105"/>
      <c r="S23" s="105"/>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6"/>
      <c r="C25" s="587"/>
      <c r="D25" s="587"/>
      <c r="E25" s="587"/>
      <c r="F25" s="587"/>
      <c r="G25" s="587"/>
      <c r="H25" s="587"/>
      <c r="I25" s="587"/>
      <c r="J25" s="587"/>
      <c r="K25" s="587"/>
      <c r="L25" s="587"/>
      <c r="M25" s="587"/>
      <c r="N25" s="587"/>
      <c r="O25" s="525"/>
      <c r="P25" s="617"/>
    </row>
    <row r="26" spans="2:24" ht="14.5" customHeight="1" x14ac:dyDescent="0.35">
      <c r="B26" s="589"/>
      <c r="C26" s="590"/>
      <c r="D26" s="590"/>
      <c r="E26" s="590"/>
      <c r="F26" s="590"/>
      <c r="G26" s="590"/>
      <c r="H26" s="590"/>
      <c r="I26" s="590"/>
      <c r="J26" s="590"/>
      <c r="K26" s="590"/>
      <c r="L26" s="590"/>
      <c r="M26" s="590"/>
      <c r="N26" s="590"/>
      <c r="O26" s="525"/>
      <c r="P26" s="618"/>
    </row>
    <row r="28" spans="2:24" ht="15.5" x14ac:dyDescent="0.35">
      <c r="F28" s="596" t="s">
        <v>390</v>
      </c>
      <c r="G28" s="596"/>
      <c r="H28" s="596" t="s">
        <v>391</v>
      </c>
      <c r="I28" s="596"/>
      <c r="J28" s="596" t="s">
        <v>447</v>
      </c>
      <c r="K28" s="596"/>
      <c r="L28" s="596"/>
      <c r="M28" s="596"/>
      <c r="N28" s="596"/>
      <c r="O28" s="596" t="s">
        <v>392</v>
      </c>
      <c r="P28" s="596"/>
    </row>
    <row r="29" spans="2:24" ht="49.5" customHeight="1" x14ac:dyDescent="0.35">
      <c r="F29" s="304" t="s">
        <v>448</v>
      </c>
      <c r="G29" s="304"/>
      <c r="H29" s="305" t="s">
        <v>62</v>
      </c>
      <c r="I29" s="305"/>
      <c r="J29" s="294" t="s">
        <v>449</v>
      </c>
      <c r="K29" s="294"/>
      <c r="L29" s="294"/>
      <c r="M29" s="294"/>
      <c r="N29" s="294"/>
      <c r="O29" s="294" t="s">
        <v>63</v>
      </c>
      <c r="P29" s="294"/>
    </row>
    <row r="30" spans="2:24" ht="49.5" customHeight="1" x14ac:dyDescent="0.35">
      <c r="F30" s="304" t="s">
        <v>450</v>
      </c>
      <c r="G30" s="304"/>
      <c r="H30" s="311" t="s">
        <v>95</v>
      </c>
      <c r="I30" s="311"/>
      <c r="J30" s="294" t="s">
        <v>97</v>
      </c>
      <c r="K30" s="294"/>
      <c r="L30" s="294"/>
      <c r="M30" s="294"/>
      <c r="N30" s="294"/>
      <c r="O30" s="294" t="s">
        <v>96</v>
      </c>
      <c r="P30" s="294"/>
    </row>
    <row r="31" spans="2:24" ht="49.5" customHeight="1" x14ac:dyDescent="0.35">
      <c r="F31" s="304" t="s">
        <v>451</v>
      </c>
      <c r="G31" s="304"/>
      <c r="H31" s="552" t="s">
        <v>99</v>
      </c>
      <c r="I31" s="552"/>
      <c r="J31" s="294" t="s">
        <v>101</v>
      </c>
      <c r="K31" s="294"/>
      <c r="L31" s="294"/>
      <c r="M31" s="294"/>
      <c r="N31" s="294"/>
      <c r="O31" s="294" t="s">
        <v>100</v>
      </c>
      <c r="P31" s="294"/>
    </row>
  </sheetData>
  <sheetProtection algorithmName="SHA-512" hashValue="r6plCNEHJNKIKxZfH2LC1mI5rJaqH6xqKe2KTuGUiw2JTyhpH66SlhX6QODrcOQ8Lx2lAJ416KfQaM5Ov/uJxQ==" saltValue="fgu/eUE4K0a5MTrDsQ5lOA==" spinCount="100000" sheet="1" objects="1" scenarios="1"/>
  <mergeCells count="44">
    <mergeCell ref="D15:D16"/>
    <mergeCell ref="E15:E16"/>
    <mergeCell ref="M15:N16"/>
    <mergeCell ref="C4:P7"/>
    <mergeCell ref="U7:V7"/>
    <mergeCell ref="D11:E11"/>
    <mergeCell ref="F11:N11"/>
    <mergeCell ref="W7:X7"/>
    <mergeCell ref="B8:C10"/>
    <mergeCell ref="D8:P8"/>
    <mergeCell ref="D9:I10"/>
    <mergeCell ref="J9:P10"/>
    <mergeCell ref="B12:B13"/>
    <mergeCell ref="C12:C13"/>
    <mergeCell ref="D12:D13"/>
    <mergeCell ref="E12:E13"/>
    <mergeCell ref="O28:P28"/>
    <mergeCell ref="B19:N26"/>
    <mergeCell ref="O19:O26"/>
    <mergeCell ref="P19:P26"/>
    <mergeCell ref="O12:O13"/>
    <mergeCell ref="P12:P13"/>
    <mergeCell ref="G14:N14"/>
    <mergeCell ref="G17:N17"/>
    <mergeCell ref="G18:N18"/>
    <mergeCell ref="O15:O16"/>
    <mergeCell ref="P15:P16"/>
    <mergeCell ref="F28:G28"/>
    <mergeCell ref="H28:I28"/>
    <mergeCell ref="J28:N28"/>
    <mergeCell ref="B15:B16"/>
    <mergeCell ref="C15:C16"/>
    <mergeCell ref="O31:P31"/>
    <mergeCell ref="F29:G29"/>
    <mergeCell ref="H29:I29"/>
    <mergeCell ref="J29:N29"/>
    <mergeCell ref="O29:P29"/>
    <mergeCell ref="F30:G30"/>
    <mergeCell ref="H30:I30"/>
    <mergeCell ref="J30:N30"/>
    <mergeCell ref="O30:P30"/>
    <mergeCell ref="F31:G31"/>
    <mergeCell ref="H31:I31"/>
    <mergeCell ref="J31:N31"/>
  </mergeCells>
  <conditionalFormatting sqref="P19">
    <cfRule type="cellIs" dxfId="50" priority="1" operator="between">
      <formula>4</formula>
      <formula>5</formula>
    </cfRule>
    <cfRule type="cellIs" dxfId="49" priority="2" operator="between">
      <formula>3</formula>
      <formula>3.99</formula>
    </cfRule>
    <cfRule type="cellIs" dxfId="48" priority="3" operator="between">
      <formula>0</formula>
      <formula>2.99</formula>
    </cfRule>
  </conditionalFormatting>
  <dataValidations count="1">
    <dataValidation type="list" allowBlank="1" showInputMessage="1" showErrorMessage="1" sqref="F17:F18 F14" xr:uid="{00000000-0002-0000-1200-000000000000}">
      <formula1>$U$8:$V$8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B6:N126"/>
  <sheetViews>
    <sheetView zoomScale="85" zoomScaleNormal="85" workbookViewId="0"/>
  </sheetViews>
  <sheetFormatPr baseColWidth="10" defaultColWidth="10.90625" defaultRowHeight="14.5" x14ac:dyDescent="0.35"/>
  <cols>
    <col min="1" max="1" width="3.08984375" style="1" customWidth="1"/>
    <col min="2" max="11" width="10.90625" style="1"/>
    <col min="12" max="12" width="10.90625" style="1" customWidth="1"/>
    <col min="13" max="16384" width="10.90625" style="1"/>
  </cols>
  <sheetData>
    <row r="6" spans="2:14" ht="15" thickBot="1" x14ac:dyDescent="0.4"/>
    <row r="7" spans="2:14" ht="15" thickBot="1" x14ac:dyDescent="0.4">
      <c r="B7" s="238" t="s">
        <v>0</v>
      </c>
      <c r="C7" s="239"/>
      <c r="D7" s="239"/>
      <c r="E7" s="239"/>
      <c r="F7" s="239"/>
      <c r="G7" s="239"/>
      <c r="H7" s="239"/>
      <c r="I7" s="239"/>
      <c r="J7" s="239"/>
      <c r="K7" s="239"/>
      <c r="L7" s="239"/>
      <c r="M7" s="239"/>
      <c r="N7" s="240"/>
    </row>
    <row r="8" spans="2:14" x14ac:dyDescent="0.35">
      <c r="B8" s="224" t="s">
        <v>1</v>
      </c>
      <c r="C8" s="224"/>
      <c r="D8" s="224"/>
      <c r="E8" s="224"/>
      <c r="F8" s="224"/>
      <c r="G8" s="224"/>
      <c r="H8" s="224"/>
      <c r="I8" s="224"/>
      <c r="J8" s="224"/>
      <c r="K8" s="224"/>
      <c r="L8" s="224"/>
      <c r="M8" s="224"/>
      <c r="N8" s="224"/>
    </row>
    <row r="9" spans="2:14" x14ac:dyDescent="0.35">
      <c r="B9" s="225" t="s">
        <v>2</v>
      </c>
      <c r="C9" s="225"/>
      <c r="D9" s="225"/>
      <c r="E9" s="225"/>
      <c r="F9" s="225"/>
      <c r="G9" s="225"/>
      <c r="H9" s="225"/>
      <c r="I9" s="225"/>
      <c r="J9" s="225"/>
      <c r="K9" s="225"/>
      <c r="L9" s="225"/>
      <c r="M9" s="225"/>
      <c r="N9" s="225"/>
    </row>
    <row r="10" spans="2:14" x14ac:dyDescent="0.35">
      <c r="B10" s="225"/>
      <c r="C10" s="225"/>
      <c r="D10" s="225"/>
      <c r="E10" s="225"/>
      <c r="F10" s="225"/>
      <c r="G10" s="225"/>
      <c r="H10" s="225"/>
      <c r="I10" s="225"/>
      <c r="J10" s="225"/>
      <c r="K10" s="225"/>
      <c r="L10" s="225"/>
      <c r="M10" s="225"/>
      <c r="N10" s="225"/>
    </row>
    <row r="11" spans="2:14" x14ac:dyDescent="0.35">
      <c r="B11" s="225"/>
      <c r="C11" s="225"/>
      <c r="D11" s="225"/>
      <c r="E11" s="225"/>
      <c r="F11" s="225"/>
      <c r="G11" s="225"/>
      <c r="H11" s="225"/>
      <c r="I11" s="225"/>
      <c r="J11" s="225"/>
      <c r="K11" s="225"/>
      <c r="L11" s="225"/>
      <c r="M11" s="225"/>
      <c r="N11" s="225"/>
    </row>
    <row r="12" spans="2:14" x14ac:dyDescent="0.35">
      <c r="B12" s="225"/>
      <c r="C12" s="225"/>
      <c r="D12" s="225"/>
      <c r="E12" s="225"/>
      <c r="F12" s="225"/>
      <c r="G12" s="225"/>
      <c r="H12" s="225"/>
      <c r="I12" s="225"/>
      <c r="J12" s="225"/>
      <c r="K12" s="225"/>
      <c r="L12" s="225"/>
      <c r="M12" s="225"/>
      <c r="N12" s="225"/>
    </row>
    <row r="13" spans="2:14" x14ac:dyDescent="0.35">
      <c r="B13" s="225"/>
      <c r="C13" s="225"/>
      <c r="D13" s="225"/>
      <c r="E13" s="225"/>
      <c r="F13" s="225"/>
      <c r="G13" s="225"/>
      <c r="H13" s="225"/>
      <c r="I13" s="225"/>
      <c r="J13" s="225"/>
      <c r="K13" s="225"/>
      <c r="L13" s="225"/>
      <c r="M13" s="225"/>
      <c r="N13" s="225"/>
    </row>
    <row r="14" spans="2:14" x14ac:dyDescent="0.35">
      <c r="B14" s="225"/>
      <c r="C14" s="225"/>
      <c r="D14" s="225"/>
      <c r="E14" s="225"/>
      <c r="F14" s="225"/>
      <c r="G14" s="225"/>
      <c r="H14" s="225"/>
      <c r="I14" s="225"/>
      <c r="J14" s="225"/>
      <c r="K14" s="225"/>
      <c r="L14" s="225"/>
      <c r="M14" s="225"/>
      <c r="N14" s="225"/>
    </row>
    <row r="15" spans="2:14" x14ac:dyDescent="0.35">
      <c r="B15" s="225"/>
      <c r="C15" s="225"/>
      <c r="D15" s="225"/>
      <c r="E15" s="225"/>
      <c r="F15" s="225"/>
      <c r="G15" s="225"/>
      <c r="H15" s="225"/>
      <c r="I15" s="225"/>
      <c r="J15" s="225"/>
      <c r="K15" s="225"/>
      <c r="L15" s="225"/>
      <c r="M15" s="225"/>
      <c r="N15" s="225"/>
    </row>
    <row r="16" spans="2:14" x14ac:dyDescent="0.35">
      <c r="B16" s="225"/>
      <c r="C16" s="225"/>
      <c r="D16" s="225"/>
      <c r="E16" s="225"/>
      <c r="F16" s="225"/>
      <c r="G16" s="225"/>
      <c r="H16" s="225"/>
      <c r="I16" s="225"/>
      <c r="J16" s="225"/>
      <c r="K16" s="225"/>
      <c r="L16" s="225"/>
      <c r="M16" s="225"/>
      <c r="N16" s="225"/>
    </row>
    <row r="17" spans="2:14" x14ac:dyDescent="0.35">
      <c r="B17" s="225"/>
      <c r="C17" s="225"/>
      <c r="D17" s="225"/>
      <c r="E17" s="225"/>
      <c r="F17" s="225"/>
      <c r="G17" s="225"/>
      <c r="H17" s="225"/>
      <c r="I17" s="225"/>
      <c r="J17" s="225"/>
      <c r="K17" s="225"/>
      <c r="L17" s="225"/>
      <c r="M17" s="225"/>
      <c r="N17" s="225"/>
    </row>
    <row r="18" spans="2:14" x14ac:dyDescent="0.35">
      <c r="B18" s="225"/>
      <c r="C18" s="225"/>
      <c r="D18" s="225"/>
      <c r="E18" s="225"/>
      <c r="F18" s="225"/>
      <c r="G18" s="225"/>
      <c r="H18" s="225"/>
      <c r="I18" s="225"/>
      <c r="J18" s="225"/>
      <c r="K18" s="225"/>
      <c r="L18" s="225"/>
      <c r="M18" s="225"/>
      <c r="N18" s="225"/>
    </row>
    <row r="19" spans="2:14" x14ac:dyDescent="0.35">
      <c r="B19" s="225"/>
      <c r="C19" s="225"/>
      <c r="D19" s="225"/>
      <c r="E19" s="225"/>
      <c r="F19" s="225"/>
      <c r="G19" s="225"/>
      <c r="H19" s="225"/>
      <c r="I19" s="225"/>
      <c r="J19" s="225"/>
      <c r="K19" s="225"/>
      <c r="L19" s="225"/>
      <c r="M19" s="225"/>
      <c r="N19" s="225"/>
    </row>
    <row r="20" spans="2:14" x14ac:dyDescent="0.35">
      <c r="B20" s="225"/>
      <c r="C20" s="225"/>
      <c r="D20" s="225"/>
      <c r="E20" s="225"/>
      <c r="F20" s="225"/>
      <c r="G20" s="225"/>
      <c r="H20" s="225"/>
      <c r="I20" s="225"/>
      <c r="J20" s="225"/>
      <c r="K20" s="225"/>
      <c r="L20" s="225"/>
      <c r="M20" s="225"/>
      <c r="N20" s="225"/>
    </row>
    <row r="21" spans="2:14" x14ac:dyDescent="0.35">
      <c r="B21" s="225"/>
      <c r="C21" s="225"/>
      <c r="D21" s="225"/>
      <c r="E21" s="225"/>
      <c r="F21" s="225"/>
      <c r="G21" s="225"/>
      <c r="H21" s="225"/>
      <c r="I21" s="225"/>
      <c r="J21" s="225"/>
      <c r="K21" s="225"/>
      <c r="L21" s="225"/>
      <c r="M21" s="225"/>
      <c r="N21" s="225"/>
    </row>
    <row r="22" spans="2:14" x14ac:dyDescent="0.35">
      <c r="B22" s="225"/>
      <c r="C22" s="225"/>
      <c r="D22" s="225"/>
      <c r="E22" s="225"/>
      <c r="F22" s="225"/>
      <c r="G22" s="225"/>
      <c r="H22" s="225"/>
      <c r="I22" s="225"/>
      <c r="J22" s="225"/>
      <c r="K22" s="225"/>
      <c r="L22" s="225"/>
      <c r="M22" s="225"/>
      <c r="N22" s="225"/>
    </row>
    <row r="23" spans="2:14" x14ac:dyDescent="0.35">
      <c r="B23" s="225"/>
      <c r="C23" s="225"/>
      <c r="D23" s="225"/>
      <c r="E23" s="225"/>
      <c r="F23" s="225"/>
      <c r="G23" s="225"/>
      <c r="H23" s="225"/>
      <c r="I23" s="225"/>
      <c r="J23" s="225"/>
      <c r="K23" s="225"/>
      <c r="L23" s="225"/>
      <c r="M23" s="225"/>
      <c r="N23" s="225"/>
    </row>
    <row r="24" spans="2:14" x14ac:dyDescent="0.35">
      <c r="B24" s="225"/>
      <c r="C24" s="225"/>
      <c r="D24" s="225"/>
      <c r="E24" s="225"/>
      <c r="F24" s="225"/>
      <c r="G24" s="225"/>
      <c r="H24" s="225"/>
      <c r="I24" s="225"/>
      <c r="J24" s="225"/>
      <c r="K24" s="225"/>
      <c r="L24" s="225"/>
      <c r="M24" s="225"/>
      <c r="N24" s="225"/>
    </row>
    <row r="26" spans="2:14" x14ac:dyDescent="0.35">
      <c r="B26" s="226" t="s">
        <v>3</v>
      </c>
      <c r="C26" s="226"/>
      <c r="D26" s="226"/>
      <c r="E26" s="226"/>
      <c r="F26" s="226"/>
      <c r="G26" s="226"/>
      <c r="H26" s="226"/>
      <c r="I26" s="226"/>
      <c r="J26" s="226"/>
      <c r="K26" s="226"/>
      <c r="L26" s="226"/>
      <c r="M26" s="226"/>
      <c r="N26" s="226"/>
    </row>
    <row r="27" spans="2:14" x14ac:dyDescent="0.35">
      <c r="B27" s="223" t="s">
        <v>4</v>
      </c>
      <c r="C27" s="223"/>
      <c r="D27" s="223"/>
      <c r="E27" s="223"/>
      <c r="F27" s="223"/>
      <c r="G27" s="223"/>
      <c r="H27" s="223"/>
      <c r="I27" s="223"/>
      <c r="J27" s="223"/>
      <c r="K27" s="223"/>
      <c r="L27" s="223"/>
      <c r="M27" s="223"/>
      <c r="N27" s="223"/>
    </row>
    <row r="28" spans="2:14" x14ac:dyDescent="0.35">
      <c r="B28" s="223"/>
      <c r="C28" s="223"/>
      <c r="D28" s="223"/>
      <c r="E28" s="223"/>
      <c r="F28" s="223"/>
      <c r="G28" s="223"/>
      <c r="H28" s="223"/>
      <c r="I28" s="223"/>
      <c r="J28" s="223"/>
      <c r="K28" s="223"/>
      <c r="L28" s="223"/>
      <c r="M28" s="223"/>
      <c r="N28" s="223"/>
    </row>
    <row r="29" spans="2:14" x14ac:dyDescent="0.35">
      <c r="B29" s="223"/>
      <c r="C29" s="223"/>
      <c r="D29" s="223"/>
      <c r="E29" s="223"/>
      <c r="F29" s="223"/>
      <c r="G29" s="223"/>
      <c r="H29" s="223"/>
      <c r="I29" s="223"/>
      <c r="J29" s="223"/>
      <c r="K29" s="223"/>
      <c r="L29" s="223"/>
      <c r="M29" s="223"/>
      <c r="N29" s="223"/>
    </row>
    <row r="30" spans="2:14" x14ac:dyDescent="0.35">
      <c r="B30" s="223"/>
      <c r="C30" s="223"/>
      <c r="D30" s="223"/>
      <c r="E30" s="223"/>
      <c r="F30" s="223"/>
      <c r="G30" s="223"/>
      <c r="H30" s="223"/>
      <c r="I30" s="223"/>
      <c r="J30" s="223"/>
      <c r="K30" s="223"/>
      <c r="L30" s="223"/>
      <c r="M30" s="223"/>
      <c r="N30" s="223"/>
    </row>
    <row r="31" spans="2:14" x14ac:dyDescent="0.35">
      <c r="B31" s="223"/>
      <c r="C31" s="223"/>
      <c r="D31" s="223"/>
      <c r="E31" s="223"/>
      <c r="F31" s="223"/>
      <c r="G31" s="223"/>
      <c r="H31" s="223"/>
      <c r="I31" s="223"/>
      <c r="J31" s="223"/>
      <c r="K31" s="223"/>
      <c r="L31" s="223"/>
      <c r="M31" s="223"/>
      <c r="N31" s="223"/>
    </row>
    <row r="32" spans="2:14" x14ac:dyDescent="0.35">
      <c r="B32" s="223"/>
      <c r="C32" s="223"/>
      <c r="D32" s="223"/>
      <c r="E32" s="223"/>
      <c r="F32" s="223"/>
      <c r="G32" s="223"/>
      <c r="H32" s="223"/>
      <c r="I32" s="223"/>
      <c r="J32" s="223"/>
      <c r="K32" s="223"/>
      <c r="L32" s="223"/>
      <c r="M32" s="223"/>
      <c r="N32" s="223"/>
    </row>
    <row r="33" spans="2:14" x14ac:dyDescent="0.35">
      <c r="B33" s="223"/>
      <c r="C33" s="223"/>
      <c r="D33" s="223"/>
      <c r="E33" s="223"/>
      <c r="F33" s="223"/>
      <c r="G33" s="223"/>
      <c r="H33" s="223"/>
      <c r="I33" s="223"/>
      <c r="J33" s="223"/>
      <c r="K33" s="223"/>
      <c r="L33" s="223"/>
      <c r="M33" s="223"/>
      <c r="N33" s="223"/>
    </row>
    <row r="34" spans="2:14" x14ac:dyDescent="0.35">
      <c r="B34" s="223"/>
      <c r="C34" s="223"/>
      <c r="D34" s="223"/>
      <c r="E34" s="223"/>
      <c r="F34" s="223"/>
      <c r="G34" s="223"/>
      <c r="H34" s="223"/>
      <c r="I34" s="223"/>
      <c r="J34" s="223"/>
      <c r="K34" s="223"/>
      <c r="L34" s="223"/>
      <c r="M34" s="223"/>
      <c r="N34" s="223"/>
    </row>
    <row r="35" spans="2:14" x14ac:dyDescent="0.35">
      <c r="B35" s="223"/>
      <c r="C35" s="223"/>
      <c r="D35" s="223"/>
      <c r="E35" s="223"/>
      <c r="F35" s="223"/>
      <c r="G35" s="223"/>
      <c r="H35" s="223"/>
      <c r="I35" s="223"/>
      <c r="J35" s="223"/>
      <c r="K35" s="223"/>
      <c r="L35" s="223"/>
      <c r="M35" s="223"/>
      <c r="N35" s="223"/>
    </row>
    <row r="36" spans="2:14" x14ac:dyDescent="0.35">
      <c r="B36" s="205"/>
      <c r="C36" s="199"/>
      <c r="D36" s="199"/>
      <c r="E36" s="199"/>
      <c r="F36" s="199"/>
      <c r="G36" s="199"/>
      <c r="H36" s="199"/>
      <c r="I36" s="199"/>
      <c r="J36" s="199"/>
      <c r="K36" s="199"/>
      <c r="L36" s="199"/>
      <c r="M36" s="199"/>
      <c r="N36" s="199"/>
    </row>
    <row r="37" spans="2:14" x14ac:dyDescent="0.35">
      <c r="B37" s="226" t="s">
        <v>5</v>
      </c>
      <c r="C37" s="226"/>
      <c r="D37" s="226"/>
      <c r="E37" s="226"/>
      <c r="F37" s="226"/>
      <c r="G37" s="226"/>
      <c r="H37" s="226"/>
      <c r="I37" s="226"/>
      <c r="J37" s="226"/>
      <c r="K37" s="226"/>
      <c r="L37" s="226"/>
      <c r="M37" s="226"/>
      <c r="N37" s="226"/>
    </row>
    <row r="38" spans="2:14" x14ac:dyDescent="0.35">
      <c r="B38" s="223" t="s">
        <v>6</v>
      </c>
      <c r="C38" s="223"/>
      <c r="D38" s="223"/>
      <c r="E38" s="223"/>
      <c r="F38" s="223"/>
      <c r="G38" s="223"/>
      <c r="H38" s="223"/>
      <c r="I38" s="223"/>
      <c r="J38" s="223"/>
      <c r="K38" s="223"/>
      <c r="L38" s="223"/>
      <c r="M38" s="223"/>
      <c r="N38" s="223"/>
    </row>
    <row r="39" spans="2:14" x14ac:dyDescent="0.35">
      <c r="B39" s="223"/>
      <c r="C39" s="223"/>
      <c r="D39" s="223"/>
      <c r="E39" s="223"/>
      <c r="F39" s="223"/>
      <c r="G39" s="223"/>
      <c r="H39" s="223"/>
      <c r="I39" s="223"/>
      <c r="J39" s="223"/>
      <c r="K39" s="223"/>
      <c r="L39" s="223"/>
      <c r="M39" s="223"/>
      <c r="N39" s="223"/>
    </row>
    <row r="40" spans="2:14" x14ac:dyDescent="0.35">
      <c r="B40" s="223"/>
      <c r="C40" s="223"/>
      <c r="D40" s="223"/>
      <c r="E40" s="223"/>
      <c r="F40" s="223"/>
      <c r="G40" s="223"/>
      <c r="H40" s="223"/>
      <c r="I40" s="223"/>
      <c r="J40" s="223"/>
      <c r="K40" s="223"/>
      <c r="L40" s="223"/>
      <c r="M40" s="223"/>
      <c r="N40" s="223"/>
    </row>
    <row r="41" spans="2:14" x14ac:dyDescent="0.35">
      <c r="B41" s="223"/>
      <c r="C41" s="223"/>
      <c r="D41" s="223"/>
      <c r="E41" s="223"/>
      <c r="F41" s="223"/>
      <c r="G41" s="223"/>
      <c r="H41" s="223"/>
      <c r="I41" s="223"/>
      <c r="J41" s="223"/>
      <c r="K41" s="223"/>
      <c r="L41" s="223"/>
      <c r="M41" s="223"/>
      <c r="N41" s="223"/>
    </row>
    <row r="42" spans="2:14" x14ac:dyDescent="0.35">
      <c r="B42" s="223"/>
      <c r="C42" s="223"/>
      <c r="D42" s="223"/>
      <c r="E42" s="223"/>
      <c r="F42" s="223"/>
      <c r="G42" s="223"/>
      <c r="H42" s="223"/>
      <c r="I42" s="223"/>
      <c r="J42" s="223"/>
      <c r="K42" s="223"/>
      <c r="L42" s="223"/>
      <c r="M42" s="223"/>
      <c r="N42" s="223"/>
    </row>
    <row r="43" spans="2:14" x14ac:dyDescent="0.35">
      <c r="B43" s="223"/>
      <c r="C43" s="223"/>
      <c r="D43" s="223"/>
      <c r="E43" s="223"/>
      <c r="F43" s="223"/>
      <c r="G43" s="223"/>
      <c r="H43" s="223"/>
      <c r="I43" s="223"/>
      <c r="J43" s="223"/>
      <c r="K43" s="223"/>
      <c r="L43" s="223"/>
      <c r="M43" s="223"/>
      <c r="N43" s="223"/>
    </row>
    <row r="44" spans="2:14" x14ac:dyDescent="0.35">
      <c r="B44" s="223"/>
      <c r="C44" s="223"/>
      <c r="D44" s="223"/>
      <c r="E44" s="223"/>
      <c r="F44" s="223"/>
      <c r="G44" s="223"/>
      <c r="H44" s="223"/>
      <c r="I44" s="223"/>
      <c r="J44" s="223"/>
      <c r="K44" s="223"/>
      <c r="L44" s="223"/>
      <c r="M44" s="223"/>
      <c r="N44" s="223"/>
    </row>
    <row r="45" spans="2:14" x14ac:dyDescent="0.35">
      <c r="B45" s="223"/>
      <c r="C45" s="223"/>
      <c r="D45" s="223"/>
      <c r="E45" s="223"/>
      <c r="F45" s="223"/>
      <c r="G45" s="223"/>
      <c r="H45" s="223"/>
      <c r="I45" s="223"/>
      <c r="J45" s="223"/>
      <c r="K45" s="223"/>
      <c r="L45" s="223"/>
      <c r="M45" s="223"/>
      <c r="N45" s="223"/>
    </row>
    <row r="46" spans="2:14" x14ac:dyDescent="0.35">
      <c r="B46" s="223"/>
      <c r="C46" s="223"/>
      <c r="D46" s="223"/>
      <c r="E46" s="223"/>
      <c r="F46" s="223"/>
      <c r="G46" s="223"/>
      <c r="H46" s="223"/>
      <c r="I46" s="223"/>
      <c r="J46" s="223"/>
      <c r="K46" s="223"/>
      <c r="L46" s="223"/>
      <c r="M46" s="223"/>
      <c r="N46" s="223"/>
    </row>
    <row r="48" spans="2:14" x14ac:dyDescent="0.35">
      <c r="B48" s="226" t="s">
        <v>7</v>
      </c>
      <c r="C48" s="226"/>
      <c r="D48" s="226"/>
      <c r="E48" s="226"/>
      <c r="F48" s="226"/>
      <c r="G48" s="226"/>
      <c r="H48" s="226"/>
      <c r="I48" s="226"/>
      <c r="J48" s="226"/>
      <c r="K48" s="226"/>
      <c r="L48" s="226"/>
      <c r="M48" s="226"/>
      <c r="N48" s="226"/>
    </row>
    <row r="49" spans="2:14" x14ac:dyDescent="0.35">
      <c r="B49" s="223" t="s">
        <v>8</v>
      </c>
      <c r="C49" s="223"/>
      <c r="D49" s="223"/>
      <c r="E49" s="223"/>
      <c r="F49" s="223"/>
      <c r="G49" s="223"/>
      <c r="H49" s="223"/>
      <c r="I49" s="223"/>
      <c r="J49" s="223"/>
      <c r="K49" s="223"/>
      <c r="L49" s="223"/>
      <c r="M49" s="223"/>
      <c r="N49" s="223"/>
    </row>
    <row r="50" spans="2:14" x14ac:dyDescent="0.35">
      <c r="B50" s="223"/>
      <c r="C50" s="223"/>
      <c r="D50" s="223"/>
      <c r="E50" s="223"/>
      <c r="F50" s="223"/>
      <c r="G50" s="223"/>
      <c r="H50" s="223"/>
      <c r="I50" s="223"/>
      <c r="J50" s="223"/>
      <c r="K50" s="223"/>
      <c r="L50" s="223"/>
      <c r="M50" s="223"/>
      <c r="N50" s="223"/>
    </row>
    <row r="51" spans="2:14" x14ac:dyDescent="0.35">
      <c r="B51" s="223"/>
      <c r="C51" s="223"/>
      <c r="D51" s="223"/>
      <c r="E51" s="223"/>
      <c r="F51" s="223"/>
      <c r="G51" s="223"/>
      <c r="H51" s="223"/>
      <c r="I51" s="223"/>
      <c r="J51" s="223"/>
      <c r="K51" s="223"/>
      <c r="L51" s="223"/>
      <c r="M51" s="223"/>
      <c r="N51" s="223"/>
    </row>
    <row r="52" spans="2:14" x14ac:dyDescent="0.35">
      <c r="B52" s="223"/>
      <c r="C52" s="223"/>
      <c r="D52" s="223"/>
      <c r="E52" s="223"/>
      <c r="F52" s="223"/>
      <c r="G52" s="223"/>
      <c r="H52" s="223"/>
      <c r="I52" s="223"/>
      <c r="J52" s="223"/>
      <c r="K52" s="223"/>
      <c r="L52" s="223"/>
      <c r="M52" s="223"/>
      <c r="N52" s="223"/>
    </row>
    <row r="53" spans="2:14" x14ac:dyDescent="0.35">
      <c r="B53" s="223"/>
      <c r="C53" s="223"/>
      <c r="D53" s="223"/>
      <c r="E53" s="223"/>
      <c r="F53" s="223"/>
      <c r="G53" s="223"/>
      <c r="H53" s="223"/>
      <c r="I53" s="223"/>
      <c r="J53" s="223"/>
      <c r="K53" s="223"/>
      <c r="L53" s="223"/>
      <c r="M53" s="223"/>
      <c r="N53" s="223"/>
    </row>
    <row r="54" spans="2:14" x14ac:dyDescent="0.35">
      <c r="B54" s="223"/>
      <c r="C54" s="223"/>
      <c r="D54" s="223"/>
      <c r="E54" s="223"/>
      <c r="F54" s="223"/>
      <c r="G54" s="223"/>
      <c r="H54" s="223"/>
      <c r="I54" s="223"/>
      <c r="J54" s="223"/>
      <c r="K54" s="223"/>
      <c r="L54" s="223"/>
      <c r="M54" s="223"/>
      <c r="N54" s="223"/>
    </row>
    <row r="55" spans="2:14" x14ac:dyDescent="0.35">
      <c r="B55" s="223"/>
      <c r="C55" s="223"/>
      <c r="D55" s="223"/>
      <c r="E55" s="223"/>
      <c r="F55" s="223"/>
      <c r="G55" s="223"/>
      <c r="H55" s="223"/>
      <c r="I55" s="223"/>
      <c r="J55" s="223"/>
      <c r="K55" s="223"/>
      <c r="L55" s="223"/>
      <c r="M55" s="223"/>
      <c r="N55" s="223"/>
    </row>
    <row r="56" spans="2:14" x14ac:dyDescent="0.35">
      <c r="B56" s="223"/>
      <c r="C56" s="223"/>
      <c r="D56" s="223"/>
      <c r="E56" s="223"/>
      <c r="F56" s="223"/>
      <c r="G56" s="223"/>
      <c r="H56" s="223"/>
      <c r="I56" s="223"/>
      <c r="J56" s="223"/>
      <c r="K56" s="223"/>
      <c r="L56" s="223"/>
      <c r="M56" s="223"/>
      <c r="N56" s="223"/>
    </row>
    <row r="57" spans="2:14" x14ac:dyDescent="0.35">
      <c r="B57" s="223"/>
      <c r="C57" s="223"/>
      <c r="D57" s="223"/>
      <c r="E57" s="223"/>
      <c r="F57" s="223"/>
      <c r="G57" s="223"/>
      <c r="H57" s="223"/>
      <c r="I57" s="223"/>
      <c r="J57" s="223"/>
      <c r="K57" s="223"/>
      <c r="L57" s="223"/>
      <c r="M57" s="223"/>
      <c r="N57" s="223"/>
    </row>
    <row r="58" spans="2:14" x14ac:dyDescent="0.35">
      <c r="B58" s="223"/>
      <c r="C58" s="223"/>
      <c r="D58" s="223"/>
      <c r="E58" s="223"/>
      <c r="F58" s="223"/>
      <c r="G58" s="223"/>
      <c r="H58" s="223"/>
      <c r="I58" s="223"/>
      <c r="J58" s="223"/>
      <c r="K58" s="223"/>
      <c r="L58" s="223"/>
      <c r="M58" s="223"/>
      <c r="N58" s="223"/>
    </row>
    <row r="59" spans="2:14" x14ac:dyDescent="0.35">
      <c r="B59" s="223"/>
      <c r="C59" s="223"/>
      <c r="D59" s="223"/>
      <c r="E59" s="223"/>
      <c r="F59" s="223"/>
      <c r="G59" s="223"/>
      <c r="H59" s="223"/>
      <c r="I59" s="223"/>
      <c r="J59" s="223"/>
      <c r="K59" s="223"/>
      <c r="L59" s="223"/>
      <c r="M59" s="223"/>
      <c r="N59" s="223"/>
    </row>
    <row r="60" spans="2:14" x14ac:dyDescent="0.35">
      <c r="B60" s="223"/>
      <c r="C60" s="223"/>
      <c r="D60" s="223"/>
      <c r="E60" s="223"/>
      <c r="F60" s="223"/>
      <c r="G60" s="223"/>
      <c r="H60" s="223"/>
      <c r="I60" s="223"/>
      <c r="J60" s="223"/>
      <c r="K60" s="223"/>
      <c r="L60" s="223"/>
      <c r="M60" s="223"/>
      <c r="N60" s="223"/>
    </row>
    <row r="61" spans="2:14" x14ac:dyDescent="0.35">
      <c r="B61" s="223"/>
      <c r="C61" s="223"/>
      <c r="D61" s="223"/>
      <c r="E61" s="223"/>
      <c r="F61" s="223"/>
      <c r="G61" s="223"/>
      <c r="H61" s="223"/>
      <c r="I61" s="223"/>
      <c r="J61" s="223"/>
      <c r="K61" s="223"/>
      <c r="L61" s="223"/>
      <c r="M61" s="223"/>
      <c r="N61" s="223"/>
    </row>
    <row r="62" spans="2:14" x14ac:dyDescent="0.35">
      <c r="B62" s="223"/>
      <c r="C62" s="223"/>
      <c r="D62" s="223"/>
      <c r="E62" s="223"/>
      <c r="F62" s="223"/>
      <c r="G62" s="223"/>
      <c r="H62" s="223"/>
      <c r="I62" s="223"/>
      <c r="J62" s="223"/>
      <c r="K62" s="223"/>
      <c r="L62" s="223"/>
      <c r="M62" s="223"/>
      <c r="N62" s="223"/>
    </row>
    <row r="63" spans="2:14" x14ac:dyDescent="0.35">
      <c r="B63" s="223"/>
      <c r="C63" s="223"/>
      <c r="D63" s="223"/>
      <c r="E63" s="223"/>
      <c r="F63" s="223"/>
      <c r="G63" s="223"/>
      <c r="H63" s="223"/>
      <c r="I63" s="223"/>
      <c r="J63" s="223"/>
      <c r="K63" s="223"/>
      <c r="L63" s="223"/>
      <c r="M63" s="223"/>
      <c r="N63" s="223"/>
    </row>
    <row r="64" spans="2:14" x14ac:dyDescent="0.35">
      <c r="B64" s="205"/>
      <c r="C64" s="199"/>
      <c r="D64" s="199"/>
      <c r="E64" s="199"/>
      <c r="F64" s="199"/>
      <c r="G64" s="199"/>
      <c r="H64" s="199"/>
      <c r="I64" s="199"/>
      <c r="J64" s="199"/>
      <c r="K64" s="199"/>
      <c r="L64" s="199"/>
      <c r="M64" s="199"/>
      <c r="N64" s="199"/>
    </row>
    <row r="65" spans="2:14" x14ac:dyDescent="0.35">
      <c r="B65" s="226" t="s">
        <v>9</v>
      </c>
      <c r="C65" s="226"/>
      <c r="D65" s="226"/>
      <c r="E65" s="226"/>
      <c r="F65" s="226"/>
      <c r="G65" s="226"/>
      <c r="H65" s="226"/>
      <c r="I65" s="226"/>
      <c r="J65" s="226"/>
      <c r="K65" s="226"/>
      <c r="L65" s="226"/>
      <c r="M65" s="226"/>
      <c r="N65" s="226"/>
    </row>
    <row r="66" spans="2:14" x14ac:dyDescent="0.35">
      <c r="B66" s="206" t="s">
        <v>10</v>
      </c>
      <c r="C66" s="228" t="s">
        <v>11</v>
      </c>
      <c r="D66" s="228"/>
      <c r="E66" s="228"/>
      <c r="F66" s="228"/>
      <c r="G66" s="228" t="s">
        <v>12</v>
      </c>
      <c r="H66" s="228"/>
      <c r="I66" s="228"/>
      <c r="J66" s="228"/>
      <c r="K66" s="228"/>
      <c r="L66" s="228"/>
      <c r="M66" s="228" t="s">
        <v>13</v>
      </c>
      <c r="N66" s="228"/>
    </row>
    <row r="67" spans="2:14" s="101" customFormat="1" ht="71.150000000000006" customHeight="1" x14ac:dyDescent="0.35">
      <c r="B67" s="207">
        <v>1</v>
      </c>
      <c r="C67" s="227" t="s">
        <v>14</v>
      </c>
      <c r="D67" s="227"/>
      <c r="E67" s="227"/>
      <c r="F67" s="227"/>
      <c r="G67" s="223" t="s">
        <v>15</v>
      </c>
      <c r="H67" s="223"/>
      <c r="I67" s="223"/>
      <c r="J67" s="223"/>
      <c r="K67" s="223"/>
      <c r="L67" s="223"/>
      <c r="M67" s="227" t="s">
        <v>16</v>
      </c>
      <c r="N67" s="227"/>
    </row>
    <row r="68" spans="2:14" s="101" customFormat="1" ht="71.150000000000006" customHeight="1" x14ac:dyDescent="0.35">
      <c r="B68" s="207">
        <v>2</v>
      </c>
      <c r="C68" s="227" t="s">
        <v>14</v>
      </c>
      <c r="D68" s="227"/>
      <c r="E68" s="227"/>
      <c r="F68" s="227"/>
      <c r="G68" s="223" t="s">
        <v>17</v>
      </c>
      <c r="H68" s="223"/>
      <c r="I68" s="223"/>
      <c r="J68" s="223"/>
      <c r="K68" s="223"/>
      <c r="L68" s="223"/>
      <c r="M68" s="227" t="s">
        <v>18</v>
      </c>
      <c r="N68" s="227"/>
    </row>
    <row r="69" spans="2:14" s="101" customFormat="1" ht="71.150000000000006" customHeight="1" x14ac:dyDescent="0.35">
      <c r="B69" s="207">
        <v>3</v>
      </c>
      <c r="C69" s="227" t="s">
        <v>14</v>
      </c>
      <c r="D69" s="227"/>
      <c r="E69" s="227"/>
      <c r="F69" s="227"/>
      <c r="G69" s="223" t="s">
        <v>19</v>
      </c>
      <c r="H69" s="223"/>
      <c r="I69" s="223"/>
      <c r="J69" s="223"/>
      <c r="K69" s="223"/>
      <c r="L69" s="223"/>
      <c r="M69" s="227" t="s">
        <v>18</v>
      </c>
      <c r="N69" s="227"/>
    </row>
    <row r="70" spans="2:14" s="101" customFormat="1" ht="71.150000000000006" customHeight="1" x14ac:dyDescent="0.35">
      <c r="B70" s="207">
        <v>4</v>
      </c>
      <c r="C70" s="227" t="s">
        <v>14</v>
      </c>
      <c r="D70" s="227"/>
      <c r="E70" s="227"/>
      <c r="F70" s="227"/>
      <c r="G70" s="227" t="s">
        <v>20</v>
      </c>
      <c r="H70" s="227"/>
      <c r="I70" s="227"/>
      <c r="J70" s="227"/>
      <c r="K70" s="227"/>
      <c r="L70" s="227"/>
      <c r="M70" s="227" t="s">
        <v>21</v>
      </c>
      <c r="N70" s="227"/>
    </row>
    <row r="71" spans="2:14" s="101" customFormat="1" ht="71.150000000000006" customHeight="1" x14ac:dyDescent="0.35">
      <c r="B71" s="207">
        <v>5</v>
      </c>
      <c r="C71" s="227" t="s">
        <v>14</v>
      </c>
      <c r="D71" s="227"/>
      <c r="E71" s="227"/>
      <c r="F71" s="227"/>
      <c r="G71" s="223" t="s">
        <v>22</v>
      </c>
      <c r="H71" s="223"/>
      <c r="I71" s="223"/>
      <c r="J71" s="223"/>
      <c r="K71" s="223"/>
      <c r="L71" s="223"/>
      <c r="M71" s="227" t="s">
        <v>21</v>
      </c>
      <c r="N71" s="227"/>
    </row>
    <row r="72" spans="2:14" s="101" customFormat="1" ht="71.150000000000006" customHeight="1" x14ac:dyDescent="0.35">
      <c r="B72" s="207">
        <v>6</v>
      </c>
      <c r="C72" s="227" t="s">
        <v>14</v>
      </c>
      <c r="D72" s="227"/>
      <c r="E72" s="227"/>
      <c r="F72" s="227"/>
      <c r="G72" s="223" t="s">
        <v>23</v>
      </c>
      <c r="H72" s="223"/>
      <c r="I72" s="223"/>
      <c r="J72" s="223"/>
      <c r="K72" s="223"/>
      <c r="L72" s="223"/>
      <c r="M72" s="227" t="s">
        <v>21</v>
      </c>
      <c r="N72" s="227"/>
    </row>
    <row r="74" spans="2:14" ht="15" thickBot="1" x14ac:dyDescent="0.4"/>
    <row r="75" spans="2:14" ht="15" thickBot="1" x14ac:dyDescent="0.4">
      <c r="B75" s="238" t="s">
        <v>24</v>
      </c>
      <c r="C75" s="239"/>
      <c r="D75" s="239"/>
      <c r="E75" s="239"/>
      <c r="F75" s="239"/>
      <c r="G75" s="239"/>
      <c r="H75" s="239"/>
      <c r="I75" s="239"/>
      <c r="J75" s="239"/>
      <c r="K75" s="239"/>
      <c r="L75" s="239"/>
      <c r="M75" s="239"/>
      <c r="N75" s="240"/>
    </row>
    <row r="76" spans="2:14" ht="15" thickBot="1" x14ac:dyDescent="0.4">
      <c r="B76" s="241" t="s">
        <v>25</v>
      </c>
      <c r="C76" s="242"/>
      <c r="D76" s="242"/>
      <c r="E76" s="242"/>
      <c r="F76" s="242"/>
      <c r="G76" s="242"/>
      <c r="H76" s="242"/>
      <c r="I76" s="242"/>
      <c r="J76" s="242"/>
      <c r="K76" s="242"/>
      <c r="L76" s="242"/>
      <c r="M76" s="242"/>
      <c r="N76" s="243"/>
    </row>
    <row r="77" spans="2:14" ht="14.5" customHeight="1" x14ac:dyDescent="0.35">
      <c r="B77" s="229" t="s">
        <v>26</v>
      </c>
      <c r="C77" s="230"/>
      <c r="D77" s="230"/>
      <c r="E77" s="230"/>
      <c r="F77" s="230"/>
      <c r="G77" s="230"/>
      <c r="H77" s="230"/>
      <c r="I77" s="230"/>
      <c r="J77" s="230"/>
      <c r="K77" s="230"/>
      <c r="L77" s="230"/>
      <c r="M77" s="230"/>
      <c r="N77" s="231"/>
    </row>
    <row r="78" spans="2:14" x14ac:dyDescent="0.35">
      <c r="B78" s="232"/>
      <c r="C78" s="233"/>
      <c r="D78" s="233"/>
      <c r="E78" s="233"/>
      <c r="F78" s="233"/>
      <c r="G78" s="233"/>
      <c r="H78" s="233"/>
      <c r="I78" s="233"/>
      <c r="J78" s="233"/>
      <c r="K78" s="233"/>
      <c r="L78" s="233"/>
      <c r="M78" s="233"/>
      <c r="N78" s="234"/>
    </row>
    <row r="79" spans="2:14" x14ac:dyDescent="0.35">
      <c r="B79" s="232"/>
      <c r="C79" s="233"/>
      <c r="D79" s="233"/>
      <c r="E79" s="233"/>
      <c r="F79" s="233"/>
      <c r="G79" s="233"/>
      <c r="H79" s="233"/>
      <c r="I79" s="233"/>
      <c r="J79" s="233"/>
      <c r="K79" s="233"/>
      <c r="L79" s="233"/>
      <c r="M79" s="233"/>
      <c r="N79" s="234"/>
    </row>
    <row r="80" spans="2:14" x14ac:dyDescent="0.35">
      <c r="B80" s="232"/>
      <c r="C80" s="233"/>
      <c r="D80" s="233"/>
      <c r="E80" s="233"/>
      <c r="F80" s="233"/>
      <c r="G80" s="233"/>
      <c r="H80" s="233"/>
      <c r="I80" s="233"/>
      <c r="J80" s="233"/>
      <c r="K80" s="233"/>
      <c r="L80" s="233"/>
      <c r="M80" s="233"/>
      <c r="N80" s="234"/>
    </row>
    <row r="81" spans="2:14" x14ac:dyDescent="0.35">
      <c r="B81" s="232"/>
      <c r="C81" s="233"/>
      <c r="D81" s="233"/>
      <c r="E81" s="233"/>
      <c r="F81" s="233"/>
      <c r="G81" s="233"/>
      <c r="H81" s="233"/>
      <c r="I81" s="233"/>
      <c r="J81" s="233"/>
      <c r="K81" s="233"/>
      <c r="L81" s="233"/>
      <c r="M81" s="233"/>
      <c r="N81" s="234"/>
    </row>
    <row r="82" spans="2:14" x14ac:dyDescent="0.35">
      <c r="B82" s="232"/>
      <c r="C82" s="233"/>
      <c r="D82" s="233"/>
      <c r="E82" s="233"/>
      <c r="F82" s="233"/>
      <c r="G82" s="233"/>
      <c r="H82" s="233"/>
      <c r="I82" s="233"/>
      <c r="J82" s="233"/>
      <c r="K82" s="233"/>
      <c r="L82" s="233"/>
      <c r="M82" s="233"/>
      <c r="N82" s="234"/>
    </row>
    <row r="83" spans="2:14" x14ac:dyDescent="0.35">
      <c r="B83" s="232"/>
      <c r="C83" s="233"/>
      <c r="D83" s="233"/>
      <c r="E83" s="233"/>
      <c r="F83" s="233"/>
      <c r="G83" s="233"/>
      <c r="H83" s="233"/>
      <c r="I83" s="233"/>
      <c r="J83" s="233"/>
      <c r="K83" s="233"/>
      <c r="L83" s="233"/>
      <c r="M83" s="233"/>
      <c r="N83" s="234"/>
    </row>
    <row r="84" spans="2:14" x14ac:dyDescent="0.35">
      <c r="B84" s="232"/>
      <c r="C84" s="233"/>
      <c r="D84" s="233"/>
      <c r="E84" s="233"/>
      <c r="F84" s="233"/>
      <c r="G84" s="233"/>
      <c r="H84" s="233"/>
      <c r="I84" s="233"/>
      <c r="J84" s="233"/>
      <c r="K84" s="233"/>
      <c r="L84" s="233"/>
      <c r="M84" s="233"/>
      <c r="N84" s="234"/>
    </row>
    <row r="85" spans="2:14" x14ac:dyDescent="0.35">
      <c r="B85" s="232"/>
      <c r="C85" s="233"/>
      <c r="D85" s="233"/>
      <c r="E85" s="233"/>
      <c r="F85" s="233"/>
      <c r="G85" s="233"/>
      <c r="H85" s="233"/>
      <c r="I85" s="233"/>
      <c r="J85" s="233"/>
      <c r="K85" s="233"/>
      <c r="L85" s="233"/>
      <c r="M85" s="233"/>
      <c r="N85" s="234"/>
    </row>
    <row r="86" spans="2:14" x14ac:dyDescent="0.35">
      <c r="B86" s="232"/>
      <c r="C86" s="233"/>
      <c r="D86" s="233"/>
      <c r="E86" s="233"/>
      <c r="F86" s="233"/>
      <c r="G86" s="233"/>
      <c r="H86" s="233"/>
      <c r="I86" s="233"/>
      <c r="J86" s="233"/>
      <c r="K86" s="233"/>
      <c r="L86" s="233"/>
      <c r="M86" s="233"/>
      <c r="N86" s="234"/>
    </row>
    <row r="87" spans="2:14" x14ac:dyDescent="0.35">
      <c r="B87" s="232"/>
      <c r="C87" s="233"/>
      <c r="D87" s="233"/>
      <c r="E87" s="233"/>
      <c r="F87" s="233"/>
      <c r="G87" s="233"/>
      <c r="H87" s="233"/>
      <c r="I87" s="233"/>
      <c r="J87" s="233"/>
      <c r="K87" s="233"/>
      <c r="L87" s="233"/>
      <c r="M87" s="233"/>
      <c r="N87" s="234"/>
    </row>
    <row r="88" spans="2:14" x14ac:dyDescent="0.35">
      <c r="B88" s="232"/>
      <c r="C88" s="233"/>
      <c r="D88" s="233"/>
      <c r="E88" s="233"/>
      <c r="F88" s="233"/>
      <c r="G88" s="233"/>
      <c r="H88" s="233"/>
      <c r="I88" s="233"/>
      <c r="J88" s="233"/>
      <c r="K88" s="233"/>
      <c r="L88" s="233"/>
      <c r="M88" s="233"/>
      <c r="N88" s="234"/>
    </row>
    <row r="89" spans="2:14" ht="15" thickBot="1" x14ac:dyDescent="0.4">
      <c r="B89" s="235"/>
      <c r="C89" s="236"/>
      <c r="D89" s="236"/>
      <c r="E89" s="236"/>
      <c r="F89" s="236"/>
      <c r="G89" s="236"/>
      <c r="H89" s="236"/>
      <c r="I89" s="236"/>
      <c r="J89" s="236"/>
      <c r="K89" s="236"/>
      <c r="L89" s="236"/>
      <c r="M89" s="236"/>
      <c r="N89" s="237"/>
    </row>
    <row r="90" spans="2:14" ht="15" thickBot="1" x14ac:dyDescent="0.4"/>
    <row r="91" spans="2:14" ht="15" thickBot="1" x14ac:dyDescent="0.4">
      <c r="B91" s="241" t="s">
        <v>5</v>
      </c>
      <c r="C91" s="242"/>
      <c r="D91" s="242"/>
      <c r="E91" s="242"/>
      <c r="F91" s="242"/>
      <c r="G91" s="242"/>
      <c r="H91" s="242"/>
      <c r="I91" s="242"/>
      <c r="J91" s="242"/>
      <c r="K91" s="242"/>
      <c r="L91" s="242"/>
      <c r="M91" s="242"/>
      <c r="N91" s="243"/>
    </row>
    <row r="92" spans="2:14" ht="14.5" customHeight="1" x14ac:dyDescent="0.35">
      <c r="B92" s="229" t="s">
        <v>27</v>
      </c>
      <c r="C92" s="230"/>
      <c r="D92" s="230"/>
      <c r="E92" s="230"/>
      <c r="F92" s="230"/>
      <c r="G92" s="230"/>
      <c r="H92" s="230"/>
      <c r="I92" s="230"/>
      <c r="J92" s="230"/>
      <c r="K92" s="230"/>
      <c r="L92" s="230"/>
      <c r="M92" s="230"/>
      <c r="N92" s="231"/>
    </row>
    <row r="93" spans="2:14" x14ac:dyDescent="0.35">
      <c r="B93" s="232"/>
      <c r="C93" s="233"/>
      <c r="D93" s="233"/>
      <c r="E93" s="233"/>
      <c r="F93" s="233"/>
      <c r="G93" s="233"/>
      <c r="H93" s="233"/>
      <c r="I93" s="233"/>
      <c r="J93" s="233"/>
      <c r="K93" s="233"/>
      <c r="L93" s="233"/>
      <c r="M93" s="233"/>
      <c r="N93" s="234"/>
    </row>
    <row r="94" spans="2:14" x14ac:dyDescent="0.35">
      <c r="B94" s="232"/>
      <c r="C94" s="233"/>
      <c r="D94" s="233"/>
      <c r="E94" s="233"/>
      <c r="F94" s="233"/>
      <c r="G94" s="233"/>
      <c r="H94" s="233"/>
      <c r="I94" s="233"/>
      <c r="J94" s="233"/>
      <c r="K94" s="233"/>
      <c r="L94" s="233"/>
      <c r="M94" s="233"/>
      <c r="N94" s="234"/>
    </row>
    <row r="95" spans="2:14" x14ac:dyDescent="0.35">
      <c r="B95" s="232"/>
      <c r="C95" s="233"/>
      <c r="D95" s="233"/>
      <c r="E95" s="233"/>
      <c r="F95" s="233"/>
      <c r="G95" s="233"/>
      <c r="H95" s="233"/>
      <c r="I95" s="233"/>
      <c r="J95" s="233"/>
      <c r="K95" s="233"/>
      <c r="L95" s="233"/>
      <c r="M95" s="233"/>
      <c r="N95" s="234"/>
    </row>
    <row r="96" spans="2:14" x14ac:dyDescent="0.35">
      <c r="B96" s="232"/>
      <c r="C96" s="233"/>
      <c r="D96" s="233"/>
      <c r="E96" s="233"/>
      <c r="F96" s="233"/>
      <c r="G96" s="233"/>
      <c r="H96" s="233"/>
      <c r="I96" s="233"/>
      <c r="J96" s="233"/>
      <c r="K96" s="233"/>
      <c r="L96" s="233"/>
      <c r="M96" s="233"/>
      <c r="N96" s="234"/>
    </row>
    <row r="97" spans="2:14" x14ac:dyDescent="0.35">
      <c r="B97" s="232"/>
      <c r="C97" s="233"/>
      <c r="D97" s="233"/>
      <c r="E97" s="233"/>
      <c r="F97" s="233"/>
      <c r="G97" s="233"/>
      <c r="H97" s="233"/>
      <c r="I97" s="233"/>
      <c r="J97" s="233"/>
      <c r="K97" s="233"/>
      <c r="L97" s="233"/>
      <c r="M97" s="233"/>
      <c r="N97" s="234"/>
    </row>
    <row r="98" spans="2:14" x14ac:dyDescent="0.35">
      <c r="B98" s="232"/>
      <c r="C98" s="233"/>
      <c r="D98" s="233"/>
      <c r="E98" s="233"/>
      <c r="F98" s="233"/>
      <c r="G98" s="233"/>
      <c r="H98" s="233"/>
      <c r="I98" s="233"/>
      <c r="J98" s="233"/>
      <c r="K98" s="233"/>
      <c r="L98" s="233"/>
      <c r="M98" s="233"/>
      <c r="N98" s="234"/>
    </row>
    <row r="99" spans="2:14" x14ac:dyDescent="0.35">
      <c r="B99" s="232"/>
      <c r="C99" s="233"/>
      <c r="D99" s="233"/>
      <c r="E99" s="233"/>
      <c r="F99" s="233"/>
      <c r="G99" s="233"/>
      <c r="H99" s="233"/>
      <c r="I99" s="233"/>
      <c r="J99" s="233"/>
      <c r="K99" s="233"/>
      <c r="L99" s="233"/>
      <c r="M99" s="233"/>
      <c r="N99" s="234"/>
    </row>
    <row r="100" spans="2:14" x14ac:dyDescent="0.35">
      <c r="B100" s="232"/>
      <c r="C100" s="233"/>
      <c r="D100" s="233"/>
      <c r="E100" s="233"/>
      <c r="F100" s="233"/>
      <c r="G100" s="233"/>
      <c r="H100" s="233"/>
      <c r="I100" s="233"/>
      <c r="J100" s="233"/>
      <c r="K100" s="233"/>
      <c r="L100" s="233"/>
      <c r="M100" s="233"/>
      <c r="N100" s="234"/>
    </row>
    <row r="101" spans="2:14" x14ac:dyDescent="0.35">
      <c r="B101" s="232"/>
      <c r="C101" s="233"/>
      <c r="D101" s="233"/>
      <c r="E101" s="233"/>
      <c r="F101" s="233"/>
      <c r="G101" s="233"/>
      <c r="H101" s="233"/>
      <c r="I101" s="233"/>
      <c r="J101" s="233"/>
      <c r="K101" s="233"/>
      <c r="L101" s="233"/>
      <c r="M101" s="233"/>
      <c r="N101" s="234"/>
    </row>
    <row r="102" spans="2:14" x14ac:dyDescent="0.35">
      <c r="B102" s="232"/>
      <c r="C102" s="233"/>
      <c r="D102" s="233"/>
      <c r="E102" s="233"/>
      <c r="F102" s="233"/>
      <c r="G102" s="233"/>
      <c r="H102" s="233"/>
      <c r="I102" s="233"/>
      <c r="J102" s="233"/>
      <c r="K102" s="233"/>
      <c r="L102" s="233"/>
      <c r="M102" s="233"/>
      <c r="N102" s="234"/>
    </row>
    <row r="103" spans="2:14" x14ac:dyDescent="0.35">
      <c r="B103" s="232"/>
      <c r="C103" s="233"/>
      <c r="D103" s="233"/>
      <c r="E103" s="233"/>
      <c r="F103" s="233"/>
      <c r="G103" s="233"/>
      <c r="H103" s="233"/>
      <c r="I103" s="233"/>
      <c r="J103" s="233"/>
      <c r="K103" s="233"/>
      <c r="L103" s="233"/>
      <c r="M103" s="233"/>
      <c r="N103" s="234"/>
    </row>
    <row r="104" spans="2:14" x14ac:dyDescent="0.35">
      <c r="B104" s="232"/>
      <c r="C104" s="233"/>
      <c r="D104" s="233"/>
      <c r="E104" s="233"/>
      <c r="F104" s="233"/>
      <c r="G104" s="233"/>
      <c r="H104" s="233"/>
      <c r="I104" s="233"/>
      <c r="J104" s="233"/>
      <c r="K104" s="233"/>
      <c r="L104" s="233"/>
      <c r="M104" s="233"/>
      <c r="N104" s="234"/>
    </row>
    <row r="105" spans="2:14" x14ac:dyDescent="0.35">
      <c r="B105" s="232"/>
      <c r="C105" s="233"/>
      <c r="D105" s="233"/>
      <c r="E105" s="233"/>
      <c r="F105" s="233"/>
      <c r="G105" s="233"/>
      <c r="H105" s="233"/>
      <c r="I105" s="233"/>
      <c r="J105" s="233"/>
      <c r="K105" s="233"/>
      <c r="L105" s="233"/>
      <c r="M105" s="233"/>
      <c r="N105" s="234"/>
    </row>
    <row r="106" spans="2:14" x14ac:dyDescent="0.35">
      <c r="B106" s="232"/>
      <c r="C106" s="233"/>
      <c r="D106" s="233"/>
      <c r="E106" s="233"/>
      <c r="F106" s="233"/>
      <c r="G106" s="233"/>
      <c r="H106" s="233"/>
      <c r="I106" s="233"/>
      <c r="J106" s="233"/>
      <c r="K106" s="233"/>
      <c r="L106" s="233"/>
      <c r="M106" s="233"/>
      <c r="N106" s="234"/>
    </row>
    <row r="107" spans="2:14" x14ac:dyDescent="0.35">
      <c r="B107" s="232"/>
      <c r="C107" s="233"/>
      <c r="D107" s="233"/>
      <c r="E107" s="233"/>
      <c r="F107" s="233"/>
      <c r="G107" s="233"/>
      <c r="H107" s="233"/>
      <c r="I107" s="233"/>
      <c r="J107" s="233"/>
      <c r="K107" s="233"/>
      <c r="L107" s="233"/>
      <c r="M107" s="233"/>
      <c r="N107" s="234"/>
    </row>
    <row r="108" spans="2:14" x14ac:dyDescent="0.35">
      <c r="B108" s="232"/>
      <c r="C108" s="233"/>
      <c r="D108" s="233"/>
      <c r="E108" s="233"/>
      <c r="F108" s="233"/>
      <c r="G108" s="233"/>
      <c r="H108" s="233"/>
      <c r="I108" s="233"/>
      <c r="J108" s="233"/>
      <c r="K108" s="233"/>
      <c r="L108" s="233"/>
      <c r="M108" s="233"/>
      <c r="N108" s="234"/>
    </row>
    <row r="109" spans="2:14" x14ac:dyDescent="0.35">
      <c r="B109" s="232"/>
      <c r="C109" s="233"/>
      <c r="D109" s="233"/>
      <c r="E109" s="233"/>
      <c r="F109" s="233"/>
      <c r="G109" s="233"/>
      <c r="H109" s="233"/>
      <c r="I109" s="233"/>
      <c r="J109" s="233"/>
      <c r="K109" s="233"/>
      <c r="L109" s="233"/>
      <c r="M109" s="233"/>
      <c r="N109" s="234"/>
    </row>
    <row r="110" spans="2:14" x14ac:dyDescent="0.35">
      <c r="B110" s="232"/>
      <c r="C110" s="233"/>
      <c r="D110" s="233"/>
      <c r="E110" s="233"/>
      <c r="F110" s="233"/>
      <c r="G110" s="233"/>
      <c r="H110" s="233"/>
      <c r="I110" s="233"/>
      <c r="J110" s="233"/>
      <c r="K110" s="233"/>
      <c r="L110" s="233"/>
      <c r="M110" s="233"/>
      <c r="N110" s="234"/>
    </row>
    <row r="111" spans="2:14" x14ac:dyDescent="0.35">
      <c r="B111" s="232"/>
      <c r="C111" s="233"/>
      <c r="D111" s="233"/>
      <c r="E111" s="233"/>
      <c r="F111" s="233"/>
      <c r="G111" s="233"/>
      <c r="H111" s="233"/>
      <c r="I111" s="233"/>
      <c r="J111" s="233"/>
      <c r="K111" s="233"/>
      <c r="L111" s="233"/>
      <c r="M111" s="233"/>
      <c r="N111" s="234"/>
    </row>
    <row r="112" spans="2:14" x14ac:dyDescent="0.35">
      <c r="B112" s="232"/>
      <c r="C112" s="233"/>
      <c r="D112" s="233"/>
      <c r="E112" s="233"/>
      <c r="F112" s="233"/>
      <c r="G112" s="233"/>
      <c r="H112" s="233"/>
      <c r="I112" s="233"/>
      <c r="J112" s="233"/>
      <c r="K112" s="233"/>
      <c r="L112" s="233"/>
      <c r="M112" s="233"/>
      <c r="N112" s="234"/>
    </row>
    <row r="113" spans="2:14" x14ac:dyDescent="0.35">
      <c r="B113" s="232"/>
      <c r="C113" s="233"/>
      <c r="D113" s="233"/>
      <c r="E113" s="233"/>
      <c r="F113" s="233"/>
      <c r="G113" s="233"/>
      <c r="H113" s="233"/>
      <c r="I113" s="233"/>
      <c r="J113" s="233"/>
      <c r="K113" s="233"/>
      <c r="L113" s="233"/>
      <c r="M113" s="233"/>
      <c r="N113" s="234"/>
    </row>
    <row r="114" spans="2:14" x14ac:dyDescent="0.35">
      <c r="B114" s="232"/>
      <c r="C114" s="233"/>
      <c r="D114" s="233"/>
      <c r="E114" s="233"/>
      <c r="F114" s="233"/>
      <c r="G114" s="233"/>
      <c r="H114" s="233"/>
      <c r="I114" s="233"/>
      <c r="J114" s="233"/>
      <c r="K114" s="233"/>
      <c r="L114" s="233"/>
      <c r="M114" s="233"/>
      <c r="N114" s="234"/>
    </row>
    <row r="115" spans="2:14" x14ac:dyDescent="0.35">
      <c r="B115" s="232"/>
      <c r="C115" s="233"/>
      <c r="D115" s="233"/>
      <c r="E115" s="233"/>
      <c r="F115" s="233"/>
      <c r="G115" s="233"/>
      <c r="H115" s="233"/>
      <c r="I115" s="233"/>
      <c r="J115" s="233"/>
      <c r="K115" s="233"/>
      <c r="L115" s="233"/>
      <c r="M115" s="233"/>
      <c r="N115" s="234"/>
    </row>
    <row r="116" spans="2:14" ht="15" thickBot="1" x14ac:dyDescent="0.4">
      <c r="B116" s="235"/>
      <c r="C116" s="236"/>
      <c r="D116" s="236"/>
      <c r="E116" s="236"/>
      <c r="F116" s="236"/>
      <c r="G116" s="236"/>
      <c r="H116" s="236"/>
      <c r="I116" s="236"/>
      <c r="J116" s="236"/>
      <c r="K116" s="236"/>
      <c r="L116" s="236"/>
      <c r="M116" s="236"/>
      <c r="N116" s="237"/>
    </row>
    <row r="118" spans="2:14" x14ac:dyDescent="0.35">
      <c r="B118" s="226" t="s">
        <v>9</v>
      </c>
      <c r="C118" s="226"/>
      <c r="D118" s="226"/>
      <c r="E118" s="226"/>
      <c r="F118" s="226"/>
      <c r="G118" s="226"/>
      <c r="H118" s="226"/>
      <c r="I118" s="226"/>
      <c r="J118" s="226"/>
      <c r="K118" s="226"/>
      <c r="L118" s="226"/>
      <c r="M118" s="226"/>
      <c r="N118" s="226"/>
    </row>
    <row r="119" spans="2:14" x14ac:dyDescent="0.35">
      <c r="B119" s="206" t="s">
        <v>10</v>
      </c>
      <c r="C119" s="228" t="s">
        <v>11</v>
      </c>
      <c r="D119" s="228"/>
      <c r="E119" s="228"/>
      <c r="F119" s="228"/>
      <c r="G119" s="228" t="s">
        <v>12</v>
      </c>
      <c r="H119" s="228"/>
      <c r="I119" s="228"/>
      <c r="J119" s="228"/>
      <c r="K119" s="228"/>
      <c r="L119" s="228"/>
      <c r="M119" s="228" t="s">
        <v>13</v>
      </c>
      <c r="N119" s="228"/>
    </row>
    <row r="120" spans="2:14" ht="79.5" customHeight="1" x14ac:dyDescent="0.35">
      <c r="B120" s="207">
        <v>1</v>
      </c>
      <c r="C120" s="227" t="s">
        <v>14</v>
      </c>
      <c r="D120" s="227"/>
      <c r="E120" s="227"/>
      <c r="F120" s="227"/>
      <c r="G120" s="223" t="s">
        <v>28</v>
      </c>
      <c r="H120" s="223"/>
      <c r="I120" s="223"/>
      <c r="J120" s="223"/>
      <c r="K120" s="223"/>
      <c r="L120" s="223"/>
      <c r="M120" s="227" t="s">
        <v>29</v>
      </c>
      <c r="N120" s="227"/>
    </row>
    <row r="121" spans="2:14" ht="79.5" customHeight="1" x14ac:dyDescent="0.35">
      <c r="B121" s="207">
        <v>2</v>
      </c>
      <c r="C121" s="227" t="s">
        <v>14</v>
      </c>
      <c r="D121" s="227"/>
      <c r="E121" s="227"/>
      <c r="F121" s="227"/>
      <c r="G121" s="223" t="s">
        <v>30</v>
      </c>
      <c r="H121" s="223"/>
      <c r="I121" s="223"/>
      <c r="J121" s="223"/>
      <c r="K121" s="223"/>
      <c r="L121" s="223"/>
      <c r="M121" s="227" t="s">
        <v>29</v>
      </c>
      <c r="N121" s="227"/>
    </row>
    <row r="122" spans="2:14" ht="79.5" customHeight="1" x14ac:dyDescent="0.35">
      <c r="B122" s="207">
        <v>3</v>
      </c>
      <c r="C122" s="227" t="s">
        <v>14</v>
      </c>
      <c r="D122" s="227"/>
      <c r="E122" s="227"/>
      <c r="F122" s="227"/>
      <c r="G122" s="223" t="s">
        <v>31</v>
      </c>
      <c r="H122" s="223"/>
      <c r="I122" s="223"/>
      <c r="J122" s="223"/>
      <c r="K122" s="223"/>
      <c r="L122" s="223"/>
      <c r="M122" s="227" t="s">
        <v>32</v>
      </c>
      <c r="N122" s="227"/>
    </row>
    <row r="123" spans="2:14" ht="225.65" customHeight="1" x14ac:dyDescent="0.35">
      <c r="B123" s="207">
        <v>4</v>
      </c>
      <c r="C123" s="227" t="s">
        <v>14</v>
      </c>
      <c r="D123" s="227"/>
      <c r="E123" s="227"/>
      <c r="F123" s="227"/>
      <c r="G123" s="223" t="s">
        <v>33</v>
      </c>
      <c r="H123" s="223"/>
      <c r="I123" s="223"/>
      <c r="J123" s="223"/>
      <c r="K123" s="223"/>
      <c r="L123" s="223"/>
      <c r="M123" s="227" t="s">
        <v>29</v>
      </c>
      <c r="N123" s="227"/>
    </row>
    <row r="124" spans="2:14" ht="79.5" customHeight="1" x14ac:dyDescent="0.35">
      <c r="B124" s="207">
        <v>5</v>
      </c>
      <c r="C124" s="227" t="s">
        <v>14</v>
      </c>
      <c r="D124" s="227"/>
      <c r="E124" s="227"/>
      <c r="F124" s="227"/>
      <c r="G124" s="223" t="s">
        <v>34</v>
      </c>
      <c r="H124" s="223"/>
      <c r="I124" s="223"/>
      <c r="J124" s="223"/>
      <c r="K124" s="223"/>
      <c r="L124" s="223"/>
      <c r="M124" s="227" t="s">
        <v>35</v>
      </c>
      <c r="N124" s="227"/>
    </row>
    <row r="125" spans="2:14" ht="79.5" customHeight="1" x14ac:dyDescent="0.35"/>
    <row r="126" spans="2:14" ht="79.5" customHeight="1" x14ac:dyDescent="0.35"/>
  </sheetData>
  <sheetProtection algorithmName="SHA-512" hashValue="I1sJaExsH4nu52KZymkoM/RVJGVE7o3puaVkJg43hxkFyEWTizezC6J9IaW1PeWp+kqzpHUGGW52yKtU3Z4Xdg==" saltValue="Vv5/Savc2opqbvmsOcR1jQ==" spinCount="100000" sheet="1" objects="1" scenarios="1"/>
  <mergeCells count="55">
    <mergeCell ref="C123:F123"/>
    <mergeCell ref="G123:L123"/>
    <mergeCell ref="M123:N123"/>
    <mergeCell ref="C124:F124"/>
    <mergeCell ref="G124:L124"/>
    <mergeCell ref="M124:N124"/>
    <mergeCell ref="C121:F121"/>
    <mergeCell ref="G121:L121"/>
    <mergeCell ref="M121:N121"/>
    <mergeCell ref="C122:F122"/>
    <mergeCell ref="G122:L122"/>
    <mergeCell ref="M122:N122"/>
    <mergeCell ref="B118:N118"/>
    <mergeCell ref="C119:F119"/>
    <mergeCell ref="G119:L119"/>
    <mergeCell ref="M119:N119"/>
    <mergeCell ref="C120:F120"/>
    <mergeCell ref="G120:L120"/>
    <mergeCell ref="M120:N120"/>
    <mergeCell ref="B7:N7"/>
    <mergeCell ref="B75:N75"/>
    <mergeCell ref="B76:N76"/>
    <mergeCell ref="B91:N91"/>
    <mergeCell ref="B77:N89"/>
    <mergeCell ref="C69:F69"/>
    <mergeCell ref="G69:L69"/>
    <mergeCell ref="M69:N69"/>
    <mergeCell ref="C70:F70"/>
    <mergeCell ref="G70:L70"/>
    <mergeCell ref="M70:N70"/>
    <mergeCell ref="C67:F67"/>
    <mergeCell ref="G67:L67"/>
    <mergeCell ref="M67:N67"/>
    <mergeCell ref="C68:F68"/>
    <mergeCell ref="G68:L68"/>
    <mergeCell ref="B92:N116"/>
    <mergeCell ref="C71:F71"/>
    <mergeCell ref="G71:L71"/>
    <mergeCell ref="M71:N71"/>
    <mergeCell ref="C72:F72"/>
    <mergeCell ref="G72:L72"/>
    <mergeCell ref="M72:N72"/>
    <mergeCell ref="M68:N68"/>
    <mergeCell ref="B48:N48"/>
    <mergeCell ref="B49:N63"/>
    <mergeCell ref="B65:N65"/>
    <mergeCell ref="C66:F66"/>
    <mergeCell ref="G66:L66"/>
    <mergeCell ref="M66:N66"/>
    <mergeCell ref="B38:N46"/>
    <mergeCell ref="B8:N8"/>
    <mergeCell ref="B9:N24"/>
    <mergeCell ref="B26:N26"/>
    <mergeCell ref="B27:N35"/>
    <mergeCell ref="B37:N3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X31"/>
  <sheetViews>
    <sheetView topLeftCell="I25" zoomScale="80" zoomScaleNormal="80" workbookViewId="0">
      <selection activeCell="D31" sqref="A31:XFD31"/>
    </sheetView>
  </sheetViews>
  <sheetFormatPr baseColWidth="10" defaultColWidth="10.90625" defaultRowHeight="14.5" x14ac:dyDescent="0.35"/>
  <cols>
    <col min="1" max="1" width="3.453125" style="1" customWidth="1"/>
    <col min="2" max="2" width="32.453125" style="1" customWidth="1"/>
    <col min="3" max="3" width="61.90625" style="1" customWidth="1"/>
    <col min="4" max="4" width="4.453125" style="1" customWidth="1"/>
    <col min="5" max="5" width="34.36328125" style="1" customWidth="1"/>
    <col min="6" max="12" width="29.453125" style="1" customWidth="1"/>
    <col min="13" max="14" width="21.90625" style="1" customWidth="1"/>
    <col min="15" max="15" width="2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3.36328125" style="1" hidden="1" customWidth="1"/>
    <col min="22" max="22" width="4.453125" style="1" hidden="1" customWidth="1"/>
    <col min="23" max="23" width="3.36328125" style="1" hidden="1" customWidth="1"/>
    <col min="24" max="24" width="4.453125" style="1" hidden="1" customWidth="1"/>
    <col min="25" max="16384" width="10.90625" style="1"/>
  </cols>
  <sheetData>
    <row r="4" spans="2:24" ht="14.5" customHeight="1" x14ac:dyDescent="0.35">
      <c r="B4" s="81"/>
      <c r="C4" s="564" t="s">
        <v>77</v>
      </c>
      <c r="D4" s="565"/>
      <c r="E4" s="565"/>
      <c r="F4" s="565"/>
      <c r="G4" s="565"/>
      <c r="H4" s="565"/>
      <c r="I4" s="565"/>
      <c r="J4" s="565"/>
      <c r="K4" s="565"/>
      <c r="L4" s="565"/>
      <c r="M4" s="565"/>
      <c r="N4" s="565"/>
      <c r="O4" s="565"/>
      <c r="P4" s="565"/>
    </row>
    <row r="5" spans="2:24" ht="14.5" customHeight="1" x14ac:dyDescent="0.35">
      <c r="B5" s="82"/>
      <c r="C5" s="564"/>
      <c r="D5" s="565"/>
      <c r="E5" s="565"/>
      <c r="F5" s="565"/>
      <c r="G5" s="565"/>
      <c r="H5" s="565"/>
      <c r="I5" s="565"/>
      <c r="J5" s="565"/>
      <c r="K5" s="565"/>
      <c r="L5" s="565"/>
      <c r="M5" s="565"/>
      <c r="N5" s="565"/>
      <c r="O5" s="565"/>
      <c r="P5" s="565"/>
    </row>
    <row r="6" spans="2:24" ht="14.5" customHeight="1" x14ac:dyDescent="0.35">
      <c r="B6" s="82"/>
      <c r="C6" s="564"/>
      <c r="D6" s="565"/>
      <c r="E6" s="565"/>
      <c r="F6" s="565"/>
      <c r="G6" s="565"/>
      <c r="H6" s="565"/>
      <c r="I6" s="565"/>
      <c r="J6" s="565"/>
      <c r="K6" s="565"/>
      <c r="L6" s="565"/>
      <c r="M6" s="565"/>
      <c r="N6" s="565"/>
      <c r="O6" s="565"/>
      <c r="P6" s="565"/>
    </row>
    <row r="7" spans="2:24" ht="14.5" customHeight="1" x14ac:dyDescent="0.35">
      <c r="B7" s="83"/>
      <c r="C7" s="564"/>
      <c r="D7" s="565"/>
      <c r="E7" s="565"/>
      <c r="F7" s="565"/>
      <c r="G7" s="565"/>
      <c r="H7" s="565"/>
      <c r="I7" s="565"/>
      <c r="J7" s="565"/>
      <c r="K7" s="565"/>
      <c r="L7" s="565"/>
      <c r="M7" s="565"/>
      <c r="N7" s="565"/>
      <c r="O7" s="565"/>
      <c r="P7" s="565"/>
      <c r="U7" s="606">
        <v>2</v>
      </c>
      <c r="V7" s="606"/>
      <c r="W7" s="606">
        <v>4</v>
      </c>
      <c r="X7" s="633"/>
    </row>
    <row r="8" spans="2:24"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row>
    <row r="9" spans="2:24" x14ac:dyDescent="0.35">
      <c r="B9" s="566"/>
      <c r="C9" s="609"/>
      <c r="D9" s="611" t="s">
        <v>405</v>
      </c>
      <c r="E9" s="612"/>
      <c r="F9" s="612"/>
      <c r="G9" s="612"/>
      <c r="H9" s="612"/>
      <c r="I9" s="612"/>
      <c r="J9" s="574">
        <v>2000000</v>
      </c>
      <c r="K9" s="575"/>
      <c r="L9" s="575"/>
      <c r="M9" s="575"/>
      <c r="N9" s="575"/>
      <c r="O9" s="575"/>
      <c r="P9" s="576"/>
      <c r="U9" s="119">
        <v>5</v>
      </c>
      <c r="V9" s="119">
        <v>0</v>
      </c>
      <c r="W9" s="119">
        <v>5</v>
      </c>
      <c r="X9" s="142">
        <v>0</v>
      </c>
    </row>
    <row r="10" spans="2:24" x14ac:dyDescent="0.35">
      <c r="B10" s="568"/>
      <c r="C10" s="610"/>
      <c r="D10" s="613"/>
      <c r="E10" s="614"/>
      <c r="F10" s="614"/>
      <c r="G10" s="614"/>
      <c r="H10" s="614"/>
      <c r="I10" s="614"/>
      <c r="J10" s="577"/>
      <c r="K10" s="578"/>
      <c r="L10" s="578"/>
      <c r="M10" s="578"/>
      <c r="N10" s="578"/>
      <c r="O10" s="578"/>
      <c r="P10" s="579"/>
    </row>
    <row r="11" spans="2:24"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4" ht="73.5" customHeight="1" x14ac:dyDescent="0.35">
      <c r="B12" s="502" t="s">
        <v>622</v>
      </c>
      <c r="C12" s="504" t="s">
        <v>641</v>
      </c>
      <c r="D12" s="643">
        <v>1</v>
      </c>
      <c r="E12" s="645" t="s">
        <v>608</v>
      </c>
      <c r="F12" s="151" t="s">
        <v>642</v>
      </c>
      <c r="G12" s="152" t="s">
        <v>643</v>
      </c>
      <c r="H12" s="152" t="s">
        <v>644</v>
      </c>
      <c r="I12" s="95" t="s">
        <v>645</v>
      </c>
      <c r="J12" s="95" t="s">
        <v>646</v>
      </c>
      <c r="K12" s="95" t="s">
        <v>421</v>
      </c>
      <c r="L12" s="95" t="s">
        <v>647</v>
      </c>
      <c r="M12" s="647"/>
      <c r="N12" s="648"/>
      <c r="O12" s="557">
        <v>0.2</v>
      </c>
      <c r="P12" s="658">
        <f>SUM(IF(F13="X",1,0),IF(G13="X",1,0),IF(H13="X",1,0),IF(I13="X",0.5,0),IF(J13="X",0.5,0),IF(K13="X",0.5,0),IF(L13="X",0.5,0))</f>
        <v>4.5</v>
      </c>
    </row>
    <row r="13" spans="2:24" x14ac:dyDescent="0.35">
      <c r="B13" s="503"/>
      <c r="C13" s="505"/>
      <c r="D13" s="644"/>
      <c r="E13" s="646"/>
      <c r="F13" s="204" t="s">
        <v>422</v>
      </c>
      <c r="G13" s="204" t="s">
        <v>422</v>
      </c>
      <c r="H13" s="204" t="s">
        <v>422</v>
      </c>
      <c r="I13" s="204"/>
      <c r="J13" s="204" t="s">
        <v>422</v>
      </c>
      <c r="K13" s="204" t="s">
        <v>422</v>
      </c>
      <c r="L13" s="204" t="s">
        <v>422</v>
      </c>
      <c r="M13" s="649"/>
      <c r="N13" s="650"/>
      <c r="O13" s="619"/>
      <c r="P13" s="659"/>
    </row>
    <row r="14" spans="2:24" ht="66.650000000000006" customHeight="1" x14ac:dyDescent="0.35">
      <c r="B14" s="137" t="s">
        <v>500</v>
      </c>
      <c r="C14" s="138" t="s">
        <v>648</v>
      </c>
      <c r="D14" s="137">
        <v>2</v>
      </c>
      <c r="E14" s="159" t="s">
        <v>649</v>
      </c>
      <c r="F14" s="98" t="s">
        <v>423</v>
      </c>
      <c r="G14" s="663" t="s">
        <v>886</v>
      </c>
      <c r="H14" s="664"/>
      <c r="I14" s="664"/>
      <c r="J14" s="664"/>
      <c r="K14" s="664"/>
      <c r="L14" s="664"/>
      <c r="M14" s="664"/>
      <c r="N14" s="665"/>
      <c r="O14" s="140">
        <v>0.2</v>
      </c>
      <c r="P14" s="136">
        <f>HLOOKUP(F14,U8:V9,2,0)</f>
        <v>5</v>
      </c>
    </row>
    <row r="15" spans="2:24" ht="62.5" customHeight="1" x14ac:dyDescent="0.35">
      <c r="B15" s="502" t="s">
        <v>439</v>
      </c>
      <c r="C15" s="504" t="s">
        <v>650</v>
      </c>
      <c r="D15" s="502">
        <v>3</v>
      </c>
      <c r="E15" s="676" t="s">
        <v>651</v>
      </c>
      <c r="F15" s="151" t="s">
        <v>652</v>
      </c>
      <c r="G15" s="152" t="s">
        <v>653</v>
      </c>
      <c r="H15" s="152" t="s">
        <v>654</v>
      </c>
      <c r="I15" s="95" t="s">
        <v>655</v>
      </c>
      <c r="J15" s="95" t="s">
        <v>656</v>
      </c>
      <c r="K15" s="668"/>
      <c r="L15" s="672"/>
      <c r="M15" s="672"/>
      <c r="N15" s="669"/>
      <c r="O15" s="557">
        <v>0.2</v>
      </c>
      <c r="P15" s="600">
        <f>SUM(IF(F16="X",1,0),IF(G16="X",1,0),IF(H16="X",1,0),IF(I16="X",1,0),IF(J16="X",1,0))</f>
        <v>4</v>
      </c>
      <c r="U15" s="101"/>
      <c r="V15" s="101"/>
      <c r="W15" s="101"/>
      <c r="X15" s="101"/>
    </row>
    <row r="16" spans="2:24" ht="17.149999999999999" customHeight="1" x14ac:dyDescent="0.35">
      <c r="B16" s="503"/>
      <c r="C16" s="505"/>
      <c r="D16" s="503"/>
      <c r="E16" s="677"/>
      <c r="F16" s="204" t="s">
        <v>422</v>
      </c>
      <c r="G16" s="204" t="s">
        <v>422</v>
      </c>
      <c r="H16" s="204" t="s">
        <v>422</v>
      </c>
      <c r="I16" s="204"/>
      <c r="J16" s="204" t="s">
        <v>422</v>
      </c>
      <c r="K16" s="673"/>
      <c r="L16" s="674"/>
      <c r="M16" s="674"/>
      <c r="N16" s="675"/>
      <c r="O16" s="619"/>
      <c r="P16" s="601"/>
      <c r="U16" s="101"/>
      <c r="V16" s="101"/>
      <c r="W16" s="101"/>
      <c r="X16" s="101"/>
    </row>
    <row r="17" spans="2:24" ht="70.5" customHeight="1" x14ac:dyDescent="0.35">
      <c r="B17" s="95" t="s">
        <v>436</v>
      </c>
      <c r="C17" s="96" t="s">
        <v>657</v>
      </c>
      <c r="D17" s="95">
        <v>4</v>
      </c>
      <c r="E17" s="161" t="s">
        <v>658</v>
      </c>
      <c r="F17" s="132" t="s">
        <v>423</v>
      </c>
      <c r="G17" s="626" t="s">
        <v>881</v>
      </c>
      <c r="H17" s="627"/>
      <c r="I17" s="627"/>
      <c r="J17" s="627"/>
      <c r="K17" s="627"/>
      <c r="L17" s="627"/>
      <c r="M17" s="627"/>
      <c r="N17" s="628"/>
      <c r="O17" s="99">
        <v>0.2</v>
      </c>
      <c r="P17" s="136">
        <f>HLOOKUP(F17,U8:V9,2,0)</f>
        <v>5</v>
      </c>
      <c r="U17" s="101"/>
      <c r="V17" s="101"/>
      <c r="W17" s="101"/>
      <c r="X17" s="101"/>
    </row>
    <row r="18" spans="2:24" s="101" customFormat="1" ht="61" customHeight="1" x14ac:dyDescent="0.35">
      <c r="B18" s="137" t="s">
        <v>442</v>
      </c>
      <c r="C18" s="138" t="s">
        <v>566</v>
      </c>
      <c r="D18" s="137">
        <v>5</v>
      </c>
      <c r="E18" s="162" t="s">
        <v>640</v>
      </c>
      <c r="F18" s="132" t="s">
        <v>423</v>
      </c>
      <c r="G18" s="660" t="s">
        <v>884</v>
      </c>
      <c r="H18" s="661"/>
      <c r="I18" s="661"/>
      <c r="J18" s="661"/>
      <c r="K18" s="661"/>
      <c r="L18" s="661"/>
      <c r="M18" s="661"/>
      <c r="N18" s="662"/>
      <c r="O18" s="140">
        <v>0.2</v>
      </c>
      <c r="P18" s="141">
        <f>HLOOKUP(F18,U8:V9,2,0)</f>
        <v>5</v>
      </c>
      <c r="U18" s="1"/>
      <c r="V18" s="1"/>
      <c r="W18" s="1"/>
      <c r="X18" s="1"/>
    </row>
    <row r="19" spans="2:24" ht="23.5" customHeight="1" x14ac:dyDescent="0.35">
      <c r="B19" s="583" t="s">
        <v>885</v>
      </c>
      <c r="C19" s="584"/>
      <c r="D19" s="584"/>
      <c r="E19" s="584"/>
      <c r="F19" s="584"/>
      <c r="G19" s="584"/>
      <c r="H19" s="584"/>
      <c r="I19" s="584"/>
      <c r="J19" s="584"/>
      <c r="K19" s="584"/>
      <c r="L19" s="584"/>
      <c r="M19" s="584"/>
      <c r="N19" s="584"/>
      <c r="O19" s="525" t="s">
        <v>446</v>
      </c>
      <c r="P19" s="616">
        <f>SUM((O14*P14)+(O15*P15)+(O17*P17)+(O18*P18)+(O12*P12))</f>
        <v>4.7</v>
      </c>
    </row>
    <row r="20" spans="2:24" ht="14.5" customHeight="1" x14ac:dyDescent="0.35">
      <c r="B20" s="586"/>
      <c r="C20" s="587"/>
      <c r="D20" s="587"/>
      <c r="E20" s="587"/>
      <c r="F20" s="587"/>
      <c r="G20" s="587"/>
      <c r="H20" s="587"/>
      <c r="I20" s="587"/>
      <c r="J20" s="587"/>
      <c r="K20" s="587"/>
      <c r="L20" s="587"/>
      <c r="M20" s="587"/>
      <c r="N20" s="587"/>
      <c r="O20" s="525"/>
      <c r="P20" s="617"/>
      <c r="R20" s="102"/>
      <c r="S20" s="102"/>
    </row>
    <row r="21" spans="2:24" ht="14.5" customHeight="1" x14ac:dyDescent="0.35">
      <c r="B21" s="586"/>
      <c r="C21" s="587"/>
      <c r="D21" s="587"/>
      <c r="E21" s="587"/>
      <c r="F21" s="587"/>
      <c r="G21" s="587"/>
      <c r="H21" s="587"/>
      <c r="I21" s="587"/>
      <c r="J21" s="587"/>
      <c r="K21" s="587"/>
      <c r="L21" s="587"/>
      <c r="M21" s="587"/>
      <c r="N21" s="587"/>
      <c r="O21" s="525"/>
      <c r="P21" s="617"/>
      <c r="R21" s="103"/>
      <c r="S21" s="103"/>
    </row>
    <row r="22" spans="2:24" ht="14.5" customHeight="1" x14ac:dyDescent="0.35">
      <c r="B22" s="586"/>
      <c r="C22" s="587"/>
      <c r="D22" s="587"/>
      <c r="E22" s="587"/>
      <c r="F22" s="587"/>
      <c r="G22" s="587"/>
      <c r="H22" s="587"/>
      <c r="I22" s="587"/>
      <c r="J22" s="587"/>
      <c r="K22" s="587"/>
      <c r="L22" s="587"/>
      <c r="M22" s="587"/>
      <c r="N22" s="587"/>
      <c r="O22" s="525"/>
      <c r="P22" s="617"/>
      <c r="R22" s="104"/>
      <c r="S22" s="104"/>
    </row>
    <row r="23" spans="2:24" ht="14.5" customHeight="1" x14ac:dyDescent="0.35">
      <c r="B23" s="586"/>
      <c r="C23" s="587"/>
      <c r="D23" s="587"/>
      <c r="E23" s="587"/>
      <c r="F23" s="587"/>
      <c r="G23" s="587"/>
      <c r="H23" s="587"/>
      <c r="I23" s="587"/>
      <c r="J23" s="587"/>
      <c r="K23" s="587"/>
      <c r="L23" s="587"/>
      <c r="M23" s="587"/>
      <c r="N23" s="587"/>
      <c r="O23" s="525"/>
      <c r="P23" s="617"/>
      <c r="R23" s="105"/>
      <c r="S23" s="105"/>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6"/>
      <c r="C25" s="587"/>
      <c r="D25" s="587"/>
      <c r="E25" s="587"/>
      <c r="F25" s="587"/>
      <c r="G25" s="587"/>
      <c r="H25" s="587"/>
      <c r="I25" s="587"/>
      <c r="J25" s="587"/>
      <c r="K25" s="587"/>
      <c r="L25" s="587"/>
      <c r="M25" s="587"/>
      <c r="N25" s="587"/>
      <c r="O25" s="525"/>
      <c r="P25" s="617"/>
    </row>
    <row r="26" spans="2:24" ht="14.5" customHeight="1" x14ac:dyDescent="0.35">
      <c r="B26" s="589"/>
      <c r="C26" s="590"/>
      <c r="D26" s="590"/>
      <c r="E26" s="590"/>
      <c r="F26" s="590"/>
      <c r="G26" s="590"/>
      <c r="H26" s="590"/>
      <c r="I26" s="590"/>
      <c r="J26" s="590"/>
      <c r="K26" s="590"/>
      <c r="L26" s="590"/>
      <c r="M26" s="590"/>
      <c r="N26" s="590"/>
      <c r="O26" s="525"/>
      <c r="P26" s="618"/>
    </row>
    <row r="28" spans="2:24" ht="15.5" x14ac:dyDescent="0.35">
      <c r="F28" s="596" t="s">
        <v>390</v>
      </c>
      <c r="G28" s="596"/>
      <c r="H28" s="596" t="s">
        <v>391</v>
      </c>
      <c r="I28" s="596"/>
      <c r="J28" s="596" t="s">
        <v>447</v>
      </c>
      <c r="K28" s="596"/>
      <c r="L28" s="596"/>
      <c r="M28" s="596"/>
      <c r="N28" s="596"/>
      <c r="O28" s="596" t="s">
        <v>392</v>
      </c>
      <c r="P28" s="596"/>
    </row>
    <row r="29" spans="2:24" ht="49.5" customHeight="1" x14ac:dyDescent="0.35">
      <c r="F29" s="304" t="s">
        <v>448</v>
      </c>
      <c r="G29" s="304"/>
      <c r="H29" s="305" t="s">
        <v>62</v>
      </c>
      <c r="I29" s="305"/>
      <c r="J29" s="294" t="s">
        <v>449</v>
      </c>
      <c r="K29" s="294"/>
      <c r="L29" s="294"/>
      <c r="M29" s="294"/>
      <c r="N29" s="294"/>
      <c r="O29" s="294" t="s">
        <v>63</v>
      </c>
      <c r="P29" s="294"/>
    </row>
    <row r="30" spans="2:24" ht="49.5" customHeight="1" x14ac:dyDescent="0.35">
      <c r="F30" s="304" t="s">
        <v>450</v>
      </c>
      <c r="G30" s="304"/>
      <c r="H30" s="311" t="s">
        <v>95</v>
      </c>
      <c r="I30" s="311"/>
      <c r="J30" s="294" t="s">
        <v>97</v>
      </c>
      <c r="K30" s="294"/>
      <c r="L30" s="294"/>
      <c r="M30" s="294"/>
      <c r="N30" s="294"/>
      <c r="O30" s="294" t="s">
        <v>96</v>
      </c>
      <c r="P30" s="294"/>
    </row>
    <row r="31" spans="2:24" ht="57.65" customHeight="1" x14ac:dyDescent="0.35">
      <c r="F31" s="304" t="s">
        <v>451</v>
      </c>
      <c r="G31" s="304"/>
      <c r="H31" s="552" t="s">
        <v>99</v>
      </c>
      <c r="I31" s="552"/>
      <c r="J31" s="294" t="s">
        <v>101</v>
      </c>
      <c r="K31" s="294"/>
      <c r="L31" s="294"/>
      <c r="M31" s="294"/>
      <c r="N31" s="294"/>
      <c r="O31" s="294" t="s">
        <v>100</v>
      </c>
      <c r="P31" s="294"/>
    </row>
  </sheetData>
  <sheetProtection algorithmName="SHA-512" hashValue="oUK08JtAtJQm9qEGOheaWc75CQKY0z4bm7puuzBmll+Obhfy8htXXVm6wROcNbFtYKe6g8MX5EmRHiPBrLEpow==" saltValue="jD0vzosjbu1sXD9dd+vLqw==" spinCount="100000" sheet="1" objects="1" scenarios="1"/>
  <mergeCells count="45">
    <mergeCell ref="D11:E11"/>
    <mergeCell ref="F11:N11"/>
    <mergeCell ref="O28:P28"/>
    <mergeCell ref="O12:O13"/>
    <mergeCell ref="P12:P13"/>
    <mergeCell ref="G14:N14"/>
    <mergeCell ref="K15:N16"/>
    <mergeCell ref="O15:O16"/>
    <mergeCell ref="P15:P16"/>
    <mergeCell ref="G17:N17"/>
    <mergeCell ref="G18:N18"/>
    <mergeCell ref="P19:P26"/>
    <mergeCell ref="H28:I28"/>
    <mergeCell ref="J28:N28"/>
    <mergeCell ref="E15:E16"/>
    <mergeCell ref="D15:D16"/>
    <mergeCell ref="W7:X7"/>
    <mergeCell ref="B8:C10"/>
    <mergeCell ref="D8:P8"/>
    <mergeCell ref="D9:I10"/>
    <mergeCell ref="J9:P10"/>
    <mergeCell ref="C4:P7"/>
    <mergeCell ref="U7:V7"/>
    <mergeCell ref="B19:N26"/>
    <mergeCell ref="B12:B13"/>
    <mergeCell ref="C12:C13"/>
    <mergeCell ref="D12:D13"/>
    <mergeCell ref="E12:E13"/>
    <mergeCell ref="M12:N13"/>
    <mergeCell ref="O19:O26"/>
    <mergeCell ref="F28:G28"/>
    <mergeCell ref="B15:B16"/>
    <mergeCell ref="C15:C16"/>
    <mergeCell ref="O31:P31"/>
    <mergeCell ref="F29:G29"/>
    <mergeCell ref="H29:I29"/>
    <mergeCell ref="J29:N29"/>
    <mergeCell ref="O29:P29"/>
    <mergeCell ref="F30:G30"/>
    <mergeCell ref="H30:I30"/>
    <mergeCell ref="J30:N30"/>
    <mergeCell ref="O30:P30"/>
    <mergeCell ref="F31:G31"/>
    <mergeCell ref="H31:I31"/>
    <mergeCell ref="J31:N31"/>
  </mergeCells>
  <conditionalFormatting sqref="P19">
    <cfRule type="cellIs" dxfId="47" priority="1" operator="between">
      <formula>4</formula>
      <formula>5</formula>
    </cfRule>
    <cfRule type="cellIs" dxfId="46" priority="2" operator="between">
      <formula>3</formula>
      <formula>3.99</formula>
    </cfRule>
    <cfRule type="cellIs" dxfId="45" priority="3" operator="between">
      <formula>0</formula>
      <formula>2.99</formula>
    </cfRule>
  </conditionalFormatting>
  <dataValidations count="1">
    <dataValidation type="list" allowBlank="1" showInputMessage="1" showErrorMessage="1" sqref="F17:F18 F14" xr:uid="{00000000-0002-0000-1300-000000000000}">
      <formula1>$U$8:$V$8</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4:Y29"/>
  <sheetViews>
    <sheetView zoomScale="90" zoomScaleNormal="90" workbookViewId="0">
      <selection activeCell="H2" sqref="H2"/>
    </sheetView>
  </sheetViews>
  <sheetFormatPr baseColWidth="10" defaultColWidth="10.90625" defaultRowHeight="14.5" x14ac:dyDescent="0.35"/>
  <cols>
    <col min="1" max="1" width="3.453125" style="1" customWidth="1"/>
    <col min="2" max="2" width="28.90625" style="1" customWidth="1"/>
    <col min="3" max="3" width="71.453125" style="1" customWidth="1"/>
    <col min="4" max="4" width="4.453125" style="1" customWidth="1"/>
    <col min="5" max="5" width="32.453125" style="1" customWidth="1"/>
    <col min="6" max="12" width="21.90625" style="1" customWidth="1"/>
    <col min="13" max="13" width="22.453125" style="1" customWidth="1"/>
    <col min="14" max="14" width="16.453125" style="1" customWidth="1"/>
    <col min="15" max="15" width="3.90625" style="1" customWidth="1"/>
    <col min="16" max="16" width="6.90625" style="1" customWidth="1"/>
    <col min="17" max="17" width="4.90625" style="1" customWidth="1"/>
    <col min="18" max="18" width="4.453125" style="1" hidden="1" customWidth="1"/>
    <col min="19" max="19" width="3.08984375" style="1" hidden="1" customWidth="1"/>
    <col min="20" max="20" width="3.6328125" style="1" hidden="1" customWidth="1"/>
    <col min="21" max="21" width="3.36328125" style="1" hidden="1" customWidth="1"/>
    <col min="22" max="22" width="3.6328125" style="1" hidden="1" customWidth="1"/>
    <col min="23" max="25" width="0" style="1" hidden="1" customWidth="1"/>
    <col min="26" max="16384" width="10.90625" style="1"/>
  </cols>
  <sheetData>
    <row r="4" spans="2:25" ht="14.5" customHeight="1" x14ac:dyDescent="0.35">
      <c r="B4" s="81"/>
      <c r="C4" s="564" t="s">
        <v>78</v>
      </c>
      <c r="D4" s="565"/>
      <c r="E4" s="565"/>
      <c r="F4" s="565"/>
      <c r="G4" s="565"/>
      <c r="H4" s="565"/>
      <c r="I4" s="565"/>
      <c r="J4" s="565"/>
      <c r="K4" s="565"/>
      <c r="L4" s="565"/>
      <c r="M4" s="565"/>
      <c r="N4" s="565"/>
    </row>
    <row r="5" spans="2:25" ht="14.5" customHeight="1" x14ac:dyDescent="0.35">
      <c r="B5" s="82"/>
      <c r="C5" s="564"/>
      <c r="D5" s="565"/>
      <c r="E5" s="565"/>
      <c r="F5" s="565"/>
      <c r="G5" s="565"/>
      <c r="H5" s="565"/>
      <c r="I5" s="565"/>
      <c r="J5" s="565"/>
      <c r="K5" s="565"/>
      <c r="L5" s="565"/>
      <c r="M5" s="565"/>
      <c r="N5" s="565"/>
    </row>
    <row r="6" spans="2:25" ht="14.5" customHeight="1" x14ac:dyDescent="0.35">
      <c r="B6" s="82"/>
      <c r="C6" s="564"/>
      <c r="D6" s="565"/>
      <c r="E6" s="565"/>
      <c r="F6" s="565"/>
      <c r="G6" s="565"/>
      <c r="H6" s="565"/>
      <c r="I6" s="565"/>
      <c r="J6" s="565"/>
      <c r="K6" s="565"/>
      <c r="L6" s="565"/>
      <c r="M6" s="565"/>
      <c r="N6" s="565"/>
    </row>
    <row r="7" spans="2:25" ht="14.5" customHeight="1" x14ac:dyDescent="0.35">
      <c r="B7" s="83"/>
      <c r="C7" s="564"/>
      <c r="D7" s="565"/>
      <c r="E7" s="565"/>
      <c r="F7" s="565"/>
      <c r="G7" s="565"/>
      <c r="H7" s="565"/>
      <c r="I7" s="565"/>
      <c r="J7" s="565"/>
      <c r="K7" s="565"/>
      <c r="L7" s="565"/>
      <c r="M7" s="565"/>
      <c r="N7" s="565"/>
      <c r="S7" s="606">
        <v>2</v>
      </c>
      <c r="T7" s="606"/>
      <c r="U7" s="606">
        <v>4</v>
      </c>
      <c r="V7" s="633"/>
    </row>
    <row r="8" spans="2:25" ht="31" x14ac:dyDescent="0.35">
      <c r="B8" s="607" t="s">
        <v>403</v>
      </c>
      <c r="C8" s="608"/>
      <c r="D8" s="570" t="s">
        <v>404</v>
      </c>
      <c r="E8" s="571"/>
      <c r="F8" s="571"/>
      <c r="G8" s="571"/>
      <c r="H8" s="571"/>
      <c r="I8" s="571"/>
      <c r="J8" s="571"/>
      <c r="K8" s="571"/>
      <c r="L8" s="571"/>
      <c r="M8" s="571"/>
      <c r="N8" s="571"/>
      <c r="S8" s="119" t="s">
        <v>423</v>
      </c>
      <c r="T8" s="119" t="s">
        <v>424</v>
      </c>
      <c r="U8" s="119" t="s">
        <v>423</v>
      </c>
      <c r="V8" s="142" t="s">
        <v>424</v>
      </c>
      <c r="W8" s="157" t="s">
        <v>514</v>
      </c>
      <c r="X8" s="158" t="s">
        <v>659</v>
      </c>
      <c r="Y8" s="158" t="s">
        <v>660</v>
      </c>
    </row>
    <row r="9" spans="2:25" ht="15.5" x14ac:dyDescent="0.35">
      <c r="B9" s="566"/>
      <c r="C9" s="609"/>
      <c r="D9" s="611" t="s">
        <v>405</v>
      </c>
      <c r="E9" s="612"/>
      <c r="F9" s="612"/>
      <c r="G9" s="612"/>
      <c r="H9" s="612"/>
      <c r="I9" s="612"/>
      <c r="J9" s="574"/>
      <c r="K9" s="575"/>
      <c r="L9" s="575"/>
      <c r="M9" s="575"/>
      <c r="N9" s="576"/>
      <c r="S9" s="119">
        <v>5</v>
      </c>
      <c r="T9" s="119">
        <v>0</v>
      </c>
      <c r="U9" s="119">
        <v>5</v>
      </c>
      <c r="V9" s="142">
        <v>0</v>
      </c>
      <c r="W9" s="157">
        <v>5</v>
      </c>
      <c r="X9" s="158">
        <v>5</v>
      </c>
      <c r="Y9" s="158">
        <v>0</v>
      </c>
    </row>
    <row r="10" spans="2:25" x14ac:dyDescent="0.35">
      <c r="B10" s="568"/>
      <c r="C10" s="610"/>
      <c r="D10" s="613"/>
      <c r="E10" s="614"/>
      <c r="F10" s="614"/>
      <c r="G10" s="614"/>
      <c r="H10" s="614"/>
      <c r="I10" s="614"/>
      <c r="J10" s="577"/>
      <c r="K10" s="578"/>
      <c r="L10" s="578"/>
      <c r="M10" s="578"/>
      <c r="N10" s="579"/>
    </row>
    <row r="11" spans="2:25" ht="29" x14ac:dyDescent="0.35">
      <c r="B11" s="84" t="s">
        <v>406</v>
      </c>
      <c r="C11" s="84" t="s">
        <v>407</v>
      </c>
      <c r="D11" s="597" t="s">
        <v>408</v>
      </c>
      <c r="E11" s="598"/>
      <c r="F11" s="622" t="s">
        <v>409</v>
      </c>
      <c r="G11" s="622"/>
      <c r="H11" s="622"/>
      <c r="I11" s="622"/>
      <c r="J11" s="622"/>
      <c r="K11" s="622"/>
      <c r="L11" s="622"/>
      <c r="M11" s="106" t="s">
        <v>410</v>
      </c>
      <c r="N11" s="106" t="s">
        <v>411</v>
      </c>
    </row>
    <row r="12" spans="2:25" ht="61" customHeight="1" x14ac:dyDescent="0.35">
      <c r="B12" s="502" t="s">
        <v>412</v>
      </c>
      <c r="C12" s="504" t="s">
        <v>661</v>
      </c>
      <c r="D12" s="643">
        <v>1</v>
      </c>
      <c r="E12" s="645" t="s">
        <v>555</v>
      </c>
      <c r="F12" s="151" t="s">
        <v>415</v>
      </c>
      <c r="G12" s="152" t="s">
        <v>416</v>
      </c>
      <c r="H12" s="152" t="s">
        <v>662</v>
      </c>
      <c r="I12" s="152" t="s">
        <v>663</v>
      </c>
      <c r="J12" s="95" t="s">
        <v>664</v>
      </c>
      <c r="K12" s="95" t="s">
        <v>421</v>
      </c>
      <c r="L12" s="95" t="s">
        <v>418</v>
      </c>
      <c r="M12" s="557">
        <v>0.25</v>
      </c>
      <c r="N12" s="656">
        <f>SUM(IF(F13="X",0.75,0),IF(G13="X",0.75,0),IF(H13="X",0.75,0),IF(I13="X",0.75,0),IF(J13="X",0.7,0),IF(K13="X",0.7,0),IF(L13="X",0.6,0))</f>
        <v>0</v>
      </c>
    </row>
    <row r="13" spans="2:25" x14ac:dyDescent="0.35">
      <c r="B13" s="503"/>
      <c r="C13" s="505"/>
      <c r="D13" s="644"/>
      <c r="E13" s="646"/>
      <c r="F13" s="204"/>
      <c r="G13" s="204"/>
      <c r="H13" s="204"/>
      <c r="I13" s="204"/>
      <c r="J13" s="204"/>
      <c r="K13" s="204"/>
      <c r="L13" s="204"/>
      <c r="M13" s="619"/>
      <c r="N13" s="657"/>
    </row>
    <row r="14" spans="2:25" ht="105.65" customHeight="1" x14ac:dyDescent="0.35">
      <c r="B14" s="137" t="s">
        <v>500</v>
      </c>
      <c r="C14" s="138" t="s">
        <v>665</v>
      </c>
      <c r="D14" s="137">
        <v>2</v>
      </c>
      <c r="E14" s="159" t="s">
        <v>666</v>
      </c>
      <c r="F14" s="98"/>
      <c r="G14" s="663" t="s">
        <v>435</v>
      </c>
      <c r="H14" s="664"/>
      <c r="I14" s="664"/>
      <c r="J14" s="664"/>
      <c r="K14" s="664"/>
      <c r="L14" s="665"/>
      <c r="M14" s="140">
        <v>0.25</v>
      </c>
      <c r="N14" s="136" t="e">
        <f>HLOOKUP(F14,S8:T9,2,0)</f>
        <v>#N/A</v>
      </c>
    </row>
    <row r="15" spans="2:25" ht="91" customHeight="1" x14ac:dyDescent="0.35">
      <c r="B15" s="95" t="s">
        <v>436</v>
      </c>
      <c r="C15" s="96" t="s">
        <v>667</v>
      </c>
      <c r="D15" s="95">
        <v>3</v>
      </c>
      <c r="E15" s="160" t="s">
        <v>438</v>
      </c>
      <c r="F15" s="98"/>
      <c r="G15" s="629" t="s">
        <v>435</v>
      </c>
      <c r="H15" s="630"/>
      <c r="I15" s="630"/>
      <c r="J15" s="630"/>
      <c r="K15" s="630"/>
      <c r="L15" s="630"/>
      <c r="M15" s="99">
        <v>0.25</v>
      </c>
      <c r="N15" s="136" t="e">
        <f>HLOOKUP(F15,W8:Y9,2,0)</f>
        <v>#N/A</v>
      </c>
      <c r="S15" s="101"/>
      <c r="T15" s="101"/>
      <c r="U15" s="101"/>
      <c r="V15" s="101"/>
    </row>
    <row r="16" spans="2:25" ht="63" customHeight="1" x14ac:dyDescent="0.35">
      <c r="B16" s="95" t="s">
        <v>442</v>
      </c>
      <c r="C16" s="96" t="s">
        <v>481</v>
      </c>
      <c r="D16" s="95">
        <v>4</v>
      </c>
      <c r="E16" s="161" t="s">
        <v>444</v>
      </c>
      <c r="F16" s="132"/>
      <c r="G16" s="631" t="s">
        <v>435</v>
      </c>
      <c r="H16" s="632"/>
      <c r="I16" s="632"/>
      <c r="J16" s="632"/>
      <c r="K16" s="632"/>
      <c r="L16" s="632"/>
      <c r="M16" s="99">
        <v>0.25</v>
      </c>
      <c r="N16" s="136" t="e">
        <f>HLOOKUP(F16,S8:T9,2,0)</f>
        <v>#N/A</v>
      </c>
      <c r="S16" s="101"/>
      <c r="T16" s="101"/>
      <c r="U16" s="101"/>
      <c r="V16" s="101"/>
    </row>
    <row r="17" spans="2:17" ht="23.5" customHeight="1" x14ac:dyDescent="0.35">
      <c r="B17" s="583" t="s">
        <v>482</v>
      </c>
      <c r="C17" s="584"/>
      <c r="D17" s="584"/>
      <c r="E17" s="584"/>
      <c r="F17" s="584"/>
      <c r="G17" s="584"/>
      <c r="H17" s="584"/>
      <c r="I17" s="584"/>
      <c r="J17" s="584"/>
      <c r="K17" s="584"/>
      <c r="L17" s="584"/>
      <c r="M17" s="525" t="s">
        <v>446</v>
      </c>
      <c r="N17" s="653" t="e">
        <f>SUM((M12*N12)+(M14*N14)+(M15*N15)+(M16*N16))</f>
        <v>#N/A</v>
      </c>
    </row>
    <row r="18" spans="2:17" ht="14.5" customHeight="1" x14ac:dyDescent="0.35">
      <c r="B18" s="586"/>
      <c r="C18" s="587"/>
      <c r="D18" s="587"/>
      <c r="E18" s="587"/>
      <c r="F18" s="587"/>
      <c r="G18" s="587"/>
      <c r="H18" s="587"/>
      <c r="I18" s="587"/>
      <c r="J18" s="587"/>
      <c r="K18" s="587"/>
      <c r="L18" s="587"/>
      <c r="M18" s="525"/>
      <c r="N18" s="654"/>
      <c r="P18" s="102"/>
      <c r="Q18" s="102"/>
    </row>
    <row r="19" spans="2:17" ht="14.5" customHeight="1" x14ac:dyDescent="0.35">
      <c r="B19" s="586"/>
      <c r="C19" s="587"/>
      <c r="D19" s="587"/>
      <c r="E19" s="587"/>
      <c r="F19" s="587"/>
      <c r="G19" s="587"/>
      <c r="H19" s="587"/>
      <c r="I19" s="587"/>
      <c r="J19" s="587"/>
      <c r="K19" s="587"/>
      <c r="L19" s="587"/>
      <c r="M19" s="525"/>
      <c r="N19" s="654"/>
      <c r="P19" s="103"/>
      <c r="Q19" s="103"/>
    </row>
    <row r="20" spans="2:17" ht="14.5" customHeight="1" x14ac:dyDescent="0.35">
      <c r="B20" s="586"/>
      <c r="C20" s="587"/>
      <c r="D20" s="587"/>
      <c r="E20" s="587"/>
      <c r="F20" s="587"/>
      <c r="G20" s="587"/>
      <c r="H20" s="587"/>
      <c r="I20" s="587"/>
      <c r="J20" s="587"/>
      <c r="K20" s="587"/>
      <c r="L20" s="587"/>
      <c r="M20" s="525"/>
      <c r="N20" s="654"/>
      <c r="P20" s="104"/>
      <c r="Q20" s="104"/>
    </row>
    <row r="21" spans="2:17" ht="14.5" customHeight="1" x14ac:dyDescent="0.35">
      <c r="B21" s="586"/>
      <c r="C21" s="587"/>
      <c r="D21" s="587"/>
      <c r="E21" s="587"/>
      <c r="F21" s="587"/>
      <c r="G21" s="587"/>
      <c r="H21" s="587"/>
      <c r="I21" s="587"/>
      <c r="J21" s="587"/>
      <c r="K21" s="587"/>
      <c r="L21" s="587"/>
      <c r="M21" s="525"/>
      <c r="N21" s="654"/>
      <c r="P21" s="105"/>
      <c r="Q21" s="105"/>
    </row>
    <row r="22" spans="2:17" ht="14.5" customHeight="1" x14ac:dyDescent="0.35">
      <c r="B22" s="586"/>
      <c r="C22" s="587"/>
      <c r="D22" s="587"/>
      <c r="E22" s="587"/>
      <c r="F22" s="587"/>
      <c r="G22" s="587"/>
      <c r="H22" s="587"/>
      <c r="I22" s="587"/>
      <c r="J22" s="587"/>
      <c r="K22" s="587"/>
      <c r="L22" s="587"/>
      <c r="M22" s="525"/>
      <c r="N22" s="654"/>
    </row>
    <row r="23" spans="2:17" ht="14.5" customHeight="1" x14ac:dyDescent="0.35">
      <c r="B23" s="586"/>
      <c r="C23" s="587"/>
      <c r="D23" s="587"/>
      <c r="E23" s="587"/>
      <c r="F23" s="587"/>
      <c r="G23" s="587"/>
      <c r="H23" s="587"/>
      <c r="I23" s="587"/>
      <c r="J23" s="587"/>
      <c r="K23" s="587"/>
      <c r="L23" s="587"/>
      <c r="M23" s="525"/>
      <c r="N23" s="654"/>
    </row>
    <row r="24" spans="2:17" ht="14.5" customHeight="1" x14ac:dyDescent="0.35">
      <c r="B24" s="589"/>
      <c r="C24" s="590"/>
      <c r="D24" s="590"/>
      <c r="E24" s="590"/>
      <c r="F24" s="590"/>
      <c r="G24" s="590"/>
      <c r="H24" s="590"/>
      <c r="I24" s="590"/>
      <c r="J24" s="590"/>
      <c r="K24" s="590"/>
      <c r="L24" s="590"/>
      <c r="M24" s="525"/>
      <c r="N24" s="655"/>
    </row>
    <row r="26" spans="2:17" ht="15.5" x14ac:dyDescent="0.35">
      <c r="F26" s="596" t="s">
        <v>390</v>
      </c>
      <c r="G26" s="596"/>
      <c r="H26" s="596" t="s">
        <v>391</v>
      </c>
      <c r="I26" s="596"/>
      <c r="J26" s="596" t="s">
        <v>447</v>
      </c>
      <c r="K26" s="596"/>
      <c r="L26" s="596"/>
      <c r="M26" s="596" t="s">
        <v>392</v>
      </c>
      <c r="N26" s="596"/>
    </row>
    <row r="27" spans="2:17" ht="57.65" customHeight="1" x14ac:dyDescent="0.35">
      <c r="F27" s="304" t="s">
        <v>448</v>
      </c>
      <c r="G27" s="304"/>
      <c r="H27" s="305" t="s">
        <v>62</v>
      </c>
      <c r="I27" s="305"/>
      <c r="J27" s="294" t="s">
        <v>449</v>
      </c>
      <c r="K27" s="294"/>
      <c r="L27" s="294"/>
      <c r="M27" s="294" t="s">
        <v>63</v>
      </c>
      <c r="N27" s="294"/>
    </row>
    <row r="28" spans="2:17" ht="57.65" customHeight="1" x14ac:dyDescent="0.35">
      <c r="F28" s="304" t="s">
        <v>450</v>
      </c>
      <c r="G28" s="304"/>
      <c r="H28" s="311" t="s">
        <v>95</v>
      </c>
      <c r="I28" s="311"/>
      <c r="J28" s="294" t="s">
        <v>97</v>
      </c>
      <c r="K28" s="294"/>
      <c r="L28" s="294"/>
      <c r="M28" s="294" t="s">
        <v>96</v>
      </c>
      <c r="N28" s="294"/>
    </row>
    <row r="29" spans="2:17" ht="57.65" customHeight="1" x14ac:dyDescent="0.35">
      <c r="F29" s="304" t="s">
        <v>451</v>
      </c>
      <c r="G29" s="304"/>
      <c r="H29" s="552" t="s">
        <v>99</v>
      </c>
      <c r="I29" s="552"/>
      <c r="J29" s="294" t="s">
        <v>101</v>
      </c>
      <c r="K29" s="294"/>
      <c r="L29" s="294"/>
      <c r="M29" s="294" t="s">
        <v>100</v>
      </c>
      <c r="N29" s="294"/>
    </row>
  </sheetData>
  <sheetProtection algorithmName="SHA-512" hashValue="xkVlssHYE82IaKgY0VKLeqSKgUZmF0WtppyugPKIZK8/FJbxJf/uN0M3fHgkCMey0FYN1Tzt1yYmD9Q+QxPOJA==" saltValue="DCVg8duk9UnJLRVAkRjodg==" spinCount="100000" sheet="1" objects="1" scenarios="1"/>
  <mergeCells count="37">
    <mergeCell ref="B17:L24"/>
    <mergeCell ref="M17:M24"/>
    <mergeCell ref="N17:N24"/>
    <mergeCell ref="D11:E11"/>
    <mergeCell ref="F11:L11"/>
    <mergeCell ref="B12:B13"/>
    <mergeCell ref="C12:C13"/>
    <mergeCell ref="D12:D13"/>
    <mergeCell ref="E12:E13"/>
    <mergeCell ref="M12:M13"/>
    <mergeCell ref="N12:N13"/>
    <mergeCell ref="G14:L14"/>
    <mergeCell ref="G15:L15"/>
    <mergeCell ref="G16:L16"/>
    <mergeCell ref="U7:V7"/>
    <mergeCell ref="B8:C10"/>
    <mergeCell ref="D8:N8"/>
    <mergeCell ref="D9:I10"/>
    <mergeCell ref="J9:N10"/>
    <mergeCell ref="C4:N7"/>
    <mergeCell ref="S7:T7"/>
    <mergeCell ref="F26:G26"/>
    <mergeCell ref="H26:I26"/>
    <mergeCell ref="J26:L26"/>
    <mergeCell ref="M26:N26"/>
    <mergeCell ref="F27:G27"/>
    <mergeCell ref="H27:I27"/>
    <mergeCell ref="J27:L27"/>
    <mergeCell ref="M27:N27"/>
    <mergeCell ref="F28:G28"/>
    <mergeCell ref="H28:I28"/>
    <mergeCell ref="J28:L28"/>
    <mergeCell ref="M28:N28"/>
    <mergeCell ref="F29:G29"/>
    <mergeCell ref="H29:I29"/>
    <mergeCell ref="J29:L29"/>
    <mergeCell ref="M29:N29"/>
  </mergeCells>
  <conditionalFormatting sqref="N17">
    <cfRule type="cellIs" dxfId="44" priority="1" operator="between">
      <formula>4</formula>
      <formula>5</formula>
    </cfRule>
    <cfRule type="cellIs" dxfId="43" priority="2" operator="between">
      <formula>3</formula>
      <formula>3.99</formula>
    </cfRule>
    <cfRule type="cellIs" dxfId="42" priority="3" operator="between">
      <formula>0</formula>
      <formula>2.99</formula>
    </cfRule>
  </conditionalFormatting>
  <dataValidations count="2">
    <dataValidation type="list" allowBlank="1" showInputMessage="1" showErrorMessage="1" sqref="F14 F16" xr:uid="{00000000-0002-0000-1400-000000000000}">
      <formula1>$S$8:$T$8</formula1>
    </dataValidation>
    <dataValidation type="list" allowBlank="1" showInputMessage="1" showErrorMessage="1" sqref="F15" xr:uid="{00000000-0002-0000-1400-000001000000}">
      <formula1>$W$8:$Y$8</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4:X31"/>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67.90625" style="1" customWidth="1"/>
    <col min="4" max="4" width="4.453125" style="1" customWidth="1"/>
    <col min="5" max="5" width="39.453125" style="1" customWidth="1"/>
    <col min="6" max="12" width="29.453125" style="1" customWidth="1"/>
    <col min="13" max="14" width="27.08984375" style="1" customWidth="1"/>
    <col min="15" max="15" width="2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3.36328125" style="1" hidden="1" customWidth="1"/>
    <col min="22" max="22" width="4.453125" style="1" hidden="1" customWidth="1"/>
    <col min="23" max="23" width="3.36328125" style="1" hidden="1" customWidth="1"/>
    <col min="24" max="24" width="4.453125" style="1" hidden="1" customWidth="1"/>
    <col min="25" max="16384" width="10.90625" style="1"/>
  </cols>
  <sheetData>
    <row r="4" spans="2:24" ht="14.5" customHeight="1" x14ac:dyDescent="0.35">
      <c r="B4" s="81"/>
      <c r="C4" s="564" t="s">
        <v>79</v>
      </c>
      <c r="D4" s="565"/>
      <c r="E4" s="565"/>
      <c r="F4" s="565"/>
      <c r="G4" s="565"/>
      <c r="H4" s="565"/>
      <c r="I4" s="565"/>
      <c r="J4" s="565"/>
      <c r="K4" s="565"/>
      <c r="L4" s="565"/>
      <c r="M4" s="565"/>
      <c r="N4" s="565"/>
      <c r="O4" s="565"/>
      <c r="P4" s="565"/>
    </row>
    <row r="5" spans="2:24" ht="14.5" customHeight="1" x14ac:dyDescent="0.35">
      <c r="B5" s="82"/>
      <c r="C5" s="564"/>
      <c r="D5" s="565"/>
      <c r="E5" s="565"/>
      <c r="F5" s="565"/>
      <c r="G5" s="565"/>
      <c r="H5" s="565"/>
      <c r="I5" s="565"/>
      <c r="J5" s="565"/>
      <c r="K5" s="565"/>
      <c r="L5" s="565"/>
      <c r="M5" s="565"/>
      <c r="N5" s="565"/>
      <c r="O5" s="565"/>
      <c r="P5" s="565"/>
    </row>
    <row r="6" spans="2:24" ht="14.5" customHeight="1" x14ac:dyDescent="0.35">
      <c r="B6" s="82"/>
      <c r="C6" s="564"/>
      <c r="D6" s="565"/>
      <c r="E6" s="565"/>
      <c r="F6" s="565"/>
      <c r="G6" s="565"/>
      <c r="H6" s="565"/>
      <c r="I6" s="565"/>
      <c r="J6" s="565"/>
      <c r="K6" s="565"/>
      <c r="L6" s="565"/>
      <c r="M6" s="565"/>
      <c r="N6" s="565"/>
      <c r="O6" s="565"/>
      <c r="P6" s="565"/>
    </row>
    <row r="7" spans="2:24" ht="14.5" customHeight="1" x14ac:dyDescent="0.35">
      <c r="B7" s="83"/>
      <c r="C7" s="564"/>
      <c r="D7" s="565"/>
      <c r="E7" s="565"/>
      <c r="F7" s="565"/>
      <c r="G7" s="565"/>
      <c r="H7" s="565"/>
      <c r="I7" s="565"/>
      <c r="J7" s="565"/>
      <c r="K7" s="565"/>
      <c r="L7" s="565"/>
      <c r="M7" s="565"/>
      <c r="N7" s="565"/>
      <c r="O7" s="565"/>
      <c r="P7" s="565"/>
      <c r="U7" s="606">
        <v>2</v>
      </c>
      <c r="V7" s="606"/>
      <c r="W7" s="606">
        <v>4</v>
      </c>
      <c r="X7" s="633"/>
    </row>
    <row r="8" spans="2:24"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row>
    <row r="9" spans="2:24" x14ac:dyDescent="0.35">
      <c r="B9" s="566"/>
      <c r="C9" s="609"/>
      <c r="D9" s="611" t="s">
        <v>405</v>
      </c>
      <c r="E9" s="612"/>
      <c r="F9" s="612"/>
      <c r="G9" s="612"/>
      <c r="H9" s="612"/>
      <c r="I9" s="612"/>
      <c r="J9" s="574"/>
      <c r="K9" s="575"/>
      <c r="L9" s="575"/>
      <c r="M9" s="575"/>
      <c r="N9" s="575"/>
      <c r="O9" s="575"/>
      <c r="P9" s="576"/>
      <c r="U9" s="119">
        <v>5</v>
      </c>
      <c r="V9" s="119">
        <v>0</v>
      </c>
      <c r="W9" s="119">
        <v>5</v>
      </c>
      <c r="X9" s="142">
        <v>0</v>
      </c>
    </row>
    <row r="10" spans="2:24" x14ac:dyDescent="0.35">
      <c r="B10" s="568"/>
      <c r="C10" s="610"/>
      <c r="D10" s="613"/>
      <c r="E10" s="614"/>
      <c r="F10" s="614"/>
      <c r="G10" s="614"/>
      <c r="H10" s="614"/>
      <c r="I10" s="614"/>
      <c r="J10" s="577"/>
      <c r="K10" s="578"/>
      <c r="L10" s="578"/>
      <c r="M10" s="578"/>
      <c r="N10" s="578"/>
      <c r="O10" s="578"/>
      <c r="P10" s="579"/>
    </row>
    <row r="11" spans="2:24"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4" ht="52" customHeight="1" x14ac:dyDescent="0.35">
      <c r="B12" s="502" t="s">
        <v>412</v>
      </c>
      <c r="C12" s="504" t="s">
        <v>668</v>
      </c>
      <c r="D12" s="643">
        <v>1</v>
      </c>
      <c r="E12" s="645" t="s">
        <v>555</v>
      </c>
      <c r="F12" s="151" t="s">
        <v>669</v>
      </c>
      <c r="G12" s="152" t="s">
        <v>670</v>
      </c>
      <c r="H12" s="95" t="s">
        <v>671</v>
      </c>
      <c r="I12" s="95" t="s">
        <v>467</v>
      </c>
      <c r="J12" s="95" t="s">
        <v>672</v>
      </c>
      <c r="K12" s="95" t="s">
        <v>468</v>
      </c>
      <c r="L12" s="95" t="s">
        <v>673</v>
      </c>
      <c r="M12" s="95" t="s">
        <v>469</v>
      </c>
      <c r="N12" s="95" t="s">
        <v>674</v>
      </c>
      <c r="O12" s="557">
        <v>0.2</v>
      </c>
      <c r="P12" s="658">
        <f>SUM(IF(F13="X",1,0),IF(G13="X",1,0),IF(H13="X",1,0),IF(I13="X",0.5,0),IF(J13="X",0.5,0),IF(K13="X",0.5,0),IF(L13="X",0.5,0))</f>
        <v>0</v>
      </c>
    </row>
    <row r="13" spans="2:24" x14ac:dyDescent="0.35">
      <c r="B13" s="503"/>
      <c r="C13" s="505"/>
      <c r="D13" s="644"/>
      <c r="E13" s="646"/>
      <c r="F13" s="204"/>
      <c r="G13" s="204"/>
      <c r="H13" s="204"/>
      <c r="I13" s="204"/>
      <c r="J13" s="204"/>
      <c r="K13" s="204"/>
      <c r="L13" s="204"/>
      <c r="M13" s="204"/>
      <c r="N13" s="204"/>
      <c r="O13" s="619"/>
      <c r="P13" s="659"/>
    </row>
    <row r="14" spans="2:24" ht="71.5" customHeight="1" x14ac:dyDescent="0.35">
      <c r="B14" s="137" t="s">
        <v>675</v>
      </c>
      <c r="C14" s="138" t="s">
        <v>676</v>
      </c>
      <c r="D14" s="137">
        <v>2</v>
      </c>
      <c r="E14" s="127" t="s">
        <v>677</v>
      </c>
      <c r="F14" s="98"/>
      <c r="G14" s="580" t="s">
        <v>678</v>
      </c>
      <c r="H14" s="581"/>
      <c r="I14" s="581"/>
      <c r="J14" s="581"/>
      <c r="K14" s="581"/>
      <c r="L14" s="581"/>
      <c r="M14" s="581"/>
      <c r="N14" s="582"/>
      <c r="O14" s="140">
        <v>0.2</v>
      </c>
      <c r="P14" s="136" t="e">
        <f>HLOOKUP(F14,U8:V9,2,0)</f>
        <v>#N/A</v>
      </c>
    </row>
    <row r="15" spans="2:24" ht="74.150000000000006" customHeight="1" x14ac:dyDescent="0.35">
      <c r="B15" s="502" t="s">
        <v>500</v>
      </c>
      <c r="C15" s="504" t="s">
        <v>679</v>
      </c>
      <c r="D15" s="502">
        <v>3</v>
      </c>
      <c r="E15" s="504" t="s">
        <v>680</v>
      </c>
      <c r="F15" s="151" t="s">
        <v>681</v>
      </c>
      <c r="G15" s="152" t="s">
        <v>682</v>
      </c>
      <c r="H15" s="95" t="s">
        <v>683</v>
      </c>
      <c r="I15" s="95" t="s">
        <v>684</v>
      </c>
      <c r="J15" s="95" t="s">
        <v>685</v>
      </c>
      <c r="K15" s="95" t="s">
        <v>686</v>
      </c>
      <c r="L15" s="668"/>
      <c r="M15" s="672"/>
      <c r="N15" s="669"/>
      <c r="O15" s="557">
        <v>0.2</v>
      </c>
      <c r="P15" s="600">
        <f>SUM(IF(F16="X",1.5,0),IF(G16="X",1.5,0),IF(H16="X",0.5,0),IF(I16="X",0.5,0),IF(J16="X",0.5,0),IF(K16="X",0.5,0))</f>
        <v>0</v>
      </c>
      <c r="U15" s="101"/>
      <c r="V15" s="101"/>
      <c r="W15" s="101"/>
      <c r="X15" s="101"/>
    </row>
    <row r="16" spans="2:24" ht="17.149999999999999" customHeight="1" x14ac:dyDescent="0.35">
      <c r="B16" s="503"/>
      <c r="C16" s="505"/>
      <c r="D16" s="503"/>
      <c r="E16" s="505"/>
      <c r="F16" s="204"/>
      <c r="G16" s="204"/>
      <c r="H16" s="204"/>
      <c r="I16" s="204"/>
      <c r="J16" s="204"/>
      <c r="K16" s="204"/>
      <c r="L16" s="673"/>
      <c r="M16" s="674"/>
      <c r="N16" s="675"/>
      <c r="O16" s="619"/>
      <c r="P16" s="601"/>
      <c r="U16" s="101"/>
      <c r="V16" s="101"/>
      <c r="W16" s="101"/>
      <c r="X16" s="101"/>
    </row>
    <row r="17" spans="2:24" ht="66.650000000000006" customHeight="1" x14ac:dyDescent="0.35">
      <c r="B17" s="95" t="s">
        <v>436</v>
      </c>
      <c r="C17" s="96" t="s">
        <v>687</v>
      </c>
      <c r="D17" s="95">
        <v>4</v>
      </c>
      <c r="E17" s="96" t="s">
        <v>688</v>
      </c>
      <c r="F17" s="132"/>
      <c r="G17" s="626" t="s">
        <v>678</v>
      </c>
      <c r="H17" s="627"/>
      <c r="I17" s="627"/>
      <c r="J17" s="627"/>
      <c r="K17" s="627"/>
      <c r="L17" s="627"/>
      <c r="M17" s="627"/>
      <c r="N17" s="628"/>
      <c r="O17" s="99">
        <v>0.2</v>
      </c>
      <c r="P17" s="136" t="e">
        <f>HLOOKUP(F17,U8:V9,2,0)</f>
        <v>#N/A</v>
      </c>
      <c r="U17" s="101"/>
      <c r="V17" s="101"/>
      <c r="W17" s="101"/>
      <c r="X17" s="101"/>
    </row>
    <row r="18" spans="2:24" s="101" customFormat="1" ht="68.150000000000006" customHeight="1" x14ac:dyDescent="0.35">
      <c r="B18" s="137" t="s">
        <v>442</v>
      </c>
      <c r="C18" s="138" t="s">
        <v>689</v>
      </c>
      <c r="D18" s="137">
        <v>5</v>
      </c>
      <c r="E18" s="139" t="s">
        <v>444</v>
      </c>
      <c r="F18" s="132"/>
      <c r="G18" s="640" t="s">
        <v>678</v>
      </c>
      <c r="H18" s="641"/>
      <c r="I18" s="641"/>
      <c r="J18" s="641"/>
      <c r="K18" s="641"/>
      <c r="L18" s="641"/>
      <c r="M18" s="641"/>
      <c r="N18" s="642"/>
      <c r="O18" s="140">
        <v>0.2</v>
      </c>
      <c r="P18" s="141" t="e">
        <f>HLOOKUP(F18,U8:V9,2,0)</f>
        <v>#N/A</v>
      </c>
      <c r="U18" s="1"/>
      <c r="V18" s="1"/>
      <c r="W18" s="1"/>
      <c r="X18" s="1"/>
    </row>
    <row r="19" spans="2:24" ht="23.5" customHeight="1" x14ac:dyDescent="0.35">
      <c r="B19" s="583" t="s">
        <v>482</v>
      </c>
      <c r="C19" s="584"/>
      <c r="D19" s="584"/>
      <c r="E19" s="584"/>
      <c r="F19" s="584"/>
      <c r="G19" s="584"/>
      <c r="H19" s="584"/>
      <c r="I19" s="584"/>
      <c r="J19" s="584"/>
      <c r="K19" s="584"/>
      <c r="L19" s="584"/>
      <c r="M19" s="584"/>
      <c r="N19" s="584"/>
      <c r="O19" s="525" t="s">
        <v>446</v>
      </c>
      <c r="P19" s="616" t="e">
        <f>SUM((O14*P14)+(O15*P15)+(O17*P17)+(O18*P18)+(O12*P12))</f>
        <v>#N/A</v>
      </c>
    </row>
    <row r="20" spans="2:24" ht="14.5" customHeight="1" x14ac:dyDescent="0.35">
      <c r="B20" s="586"/>
      <c r="C20" s="587"/>
      <c r="D20" s="587"/>
      <c r="E20" s="587"/>
      <c r="F20" s="587"/>
      <c r="G20" s="587"/>
      <c r="H20" s="587"/>
      <c r="I20" s="587"/>
      <c r="J20" s="587"/>
      <c r="K20" s="587"/>
      <c r="L20" s="587"/>
      <c r="M20" s="587"/>
      <c r="N20" s="587"/>
      <c r="O20" s="525"/>
      <c r="P20" s="617"/>
      <c r="R20" s="102"/>
      <c r="S20" s="102"/>
    </row>
    <row r="21" spans="2:24" ht="14.5" customHeight="1" x14ac:dyDescent="0.35">
      <c r="B21" s="586"/>
      <c r="C21" s="587"/>
      <c r="D21" s="587"/>
      <c r="E21" s="587"/>
      <c r="F21" s="587"/>
      <c r="G21" s="587"/>
      <c r="H21" s="587"/>
      <c r="I21" s="587"/>
      <c r="J21" s="587"/>
      <c r="K21" s="587"/>
      <c r="L21" s="587"/>
      <c r="M21" s="587"/>
      <c r="N21" s="587"/>
      <c r="O21" s="525"/>
      <c r="P21" s="617"/>
      <c r="R21" s="103"/>
      <c r="S21" s="103"/>
    </row>
    <row r="22" spans="2:24" ht="14.5" customHeight="1" x14ac:dyDescent="0.35">
      <c r="B22" s="586"/>
      <c r="C22" s="587"/>
      <c r="D22" s="587"/>
      <c r="E22" s="587"/>
      <c r="F22" s="587"/>
      <c r="G22" s="587"/>
      <c r="H22" s="587"/>
      <c r="I22" s="587"/>
      <c r="J22" s="587"/>
      <c r="K22" s="587"/>
      <c r="L22" s="587"/>
      <c r="M22" s="587"/>
      <c r="N22" s="587"/>
      <c r="O22" s="525"/>
      <c r="P22" s="617"/>
      <c r="R22" s="104"/>
      <c r="S22" s="104"/>
    </row>
    <row r="23" spans="2:24" ht="14.5" customHeight="1" x14ac:dyDescent="0.35">
      <c r="B23" s="586"/>
      <c r="C23" s="587"/>
      <c r="D23" s="587"/>
      <c r="E23" s="587"/>
      <c r="F23" s="587"/>
      <c r="G23" s="587"/>
      <c r="H23" s="587"/>
      <c r="I23" s="587"/>
      <c r="J23" s="587"/>
      <c r="K23" s="587"/>
      <c r="L23" s="587"/>
      <c r="M23" s="587"/>
      <c r="N23" s="587"/>
      <c r="O23" s="525"/>
      <c r="P23" s="617"/>
      <c r="R23" s="105"/>
      <c r="S23" s="105"/>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6"/>
      <c r="C25" s="587"/>
      <c r="D25" s="587"/>
      <c r="E25" s="587"/>
      <c r="F25" s="587"/>
      <c r="G25" s="587"/>
      <c r="H25" s="587"/>
      <c r="I25" s="587"/>
      <c r="J25" s="587"/>
      <c r="K25" s="587"/>
      <c r="L25" s="587"/>
      <c r="M25" s="587"/>
      <c r="N25" s="587"/>
      <c r="O25" s="525"/>
      <c r="P25" s="617"/>
    </row>
    <row r="26" spans="2:24" ht="14.5" customHeight="1" x14ac:dyDescent="0.35">
      <c r="B26" s="589"/>
      <c r="C26" s="590"/>
      <c r="D26" s="590"/>
      <c r="E26" s="590"/>
      <c r="F26" s="590"/>
      <c r="G26" s="590"/>
      <c r="H26" s="590"/>
      <c r="I26" s="590"/>
      <c r="J26" s="590"/>
      <c r="K26" s="590"/>
      <c r="L26" s="590"/>
      <c r="M26" s="590"/>
      <c r="N26" s="590"/>
      <c r="O26" s="525"/>
      <c r="P26" s="618"/>
    </row>
    <row r="28" spans="2:24" ht="15.5" x14ac:dyDescent="0.35">
      <c r="E28" s="129" t="s">
        <v>390</v>
      </c>
      <c r="F28" s="129" t="s">
        <v>391</v>
      </c>
      <c r="G28" s="678" t="s">
        <v>447</v>
      </c>
      <c r="H28" s="679"/>
      <c r="I28" s="678" t="s">
        <v>392</v>
      </c>
      <c r="J28" s="679"/>
    </row>
    <row r="29" spans="2:24" ht="44.5" customHeight="1" x14ac:dyDescent="0.35">
      <c r="E29" s="70" t="s">
        <v>448</v>
      </c>
      <c r="F29" s="71" t="s">
        <v>62</v>
      </c>
      <c r="G29" s="680" t="s">
        <v>449</v>
      </c>
      <c r="H29" s="681"/>
      <c r="I29" s="680" t="s">
        <v>63</v>
      </c>
      <c r="J29" s="681"/>
    </row>
    <row r="30" spans="2:24" ht="42.65" customHeight="1" x14ac:dyDescent="0.35">
      <c r="E30" s="70" t="s">
        <v>450</v>
      </c>
      <c r="F30" s="72" t="s">
        <v>95</v>
      </c>
      <c r="G30" s="680" t="s">
        <v>97</v>
      </c>
      <c r="H30" s="681"/>
      <c r="I30" s="680" t="s">
        <v>96</v>
      </c>
      <c r="J30" s="681"/>
    </row>
    <row r="31" spans="2:24" ht="59.5" customHeight="1" x14ac:dyDescent="0.35">
      <c r="E31" s="70" t="s">
        <v>451</v>
      </c>
      <c r="F31" s="73" t="s">
        <v>99</v>
      </c>
      <c r="G31" s="680" t="s">
        <v>101</v>
      </c>
      <c r="H31" s="681"/>
      <c r="I31" s="680" t="s">
        <v>100</v>
      </c>
      <c r="J31" s="681"/>
    </row>
  </sheetData>
  <sheetProtection algorithmName="SHA-512" hashValue="l8de6NwChy1KmfN3/EJUVwiICdMIXVvZdSoy5vQHYAldFCTfG2jeCtyWvqX36fqZsUe4xg9AR/OW0JPFeGwzdg==" saltValue="/S/oO1xD7KecHqSjj1fjgw==" spinCount="100000" sheet="1" objects="1" scenarios="1"/>
  <mergeCells count="36">
    <mergeCell ref="G28:H28"/>
    <mergeCell ref="G29:H29"/>
    <mergeCell ref="G30:H30"/>
    <mergeCell ref="G31:H31"/>
    <mergeCell ref="I28:J28"/>
    <mergeCell ref="I29:J29"/>
    <mergeCell ref="I30:J30"/>
    <mergeCell ref="I31:J31"/>
    <mergeCell ref="C4:P7"/>
    <mergeCell ref="U7:V7"/>
    <mergeCell ref="W7:X7"/>
    <mergeCell ref="B8:C10"/>
    <mergeCell ref="D8:P8"/>
    <mergeCell ref="D9:I10"/>
    <mergeCell ref="J9:P10"/>
    <mergeCell ref="D11:E11"/>
    <mergeCell ref="F11:N11"/>
    <mergeCell ref="B12:B13"/>
    <mergeCell ref="C12:C13"/>
    <mergeCell ref="D12:D13"/>
    <mergeCell ref="E12:E13"/>
    <mergeCell ref="B15:B16"/>
    <mergeCell ref="C15:C16"/>
    <mergeCell ref="D15:D16"/>
    <mergeCell ref="E15:E16"/>
    <mergeCell ref="L15:N16"/>
    <mergeCell ref="O12:O13"/>
    <mergeCell ref="P12:P13"/>
    <mergeCell ref="G14:N14"/>
    <mergeCell ref="O15:O16"/>
    <mergeCell ref="P15:P16"/>
    <mergeCell ref="G17:N17"/>
    <mergeCell ref="G18:N18"/>
    <mergeCell ref="B19:N26"/>
    <mergeCell ref="O19:O26"/>
    <mergeCell ref="P19:P26"/>
  </mergeCells>
  <conditionalFormatting sqref="P19">
    <cfRule type="cellIs" dxfId="41" priority="1" operator="between">
      <formula>4</formula>
      <formula>5</formula>
    </cfRule>
    <cfRule type="cellIs" dxfId="40" priority="2" operator="between">
      <formula>3</formula>
      <formula>3.99</formula>
    </cfRule>
    <cfRule type="cellIs" dxfId="39" priority="3" operator="between">
      <formula>0</formula>
      <formula>2.99</formula>
    </cfRule>
  </conditionalFormatting>
  <dataValidations count="1">
    <dataValidation type="list" allowBlank="1" showInputMessage="1" showErrorMessage="1" sqref="F17:F18 F14" xr:uid="{00000000-0002-0000-1500-000000000000}">
      <formula1>$U$8:$V$8</formula1>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4:AA29"/>
  <sheetViews>
    <sheetView zoomScale="90" zoomScaleNormal="90" workbookViewId="0">
      <selection activeCell="H1" sqref="H1"/>
    </sheetView>
  </sheetViews>
  <sheetFormatPr baseColWidth="10" defaultColWidth="10.90625" defaultRowHeight="14.5" x14ac:dyDescent="0.35"/>
  <cols>
    <col min="1" max="1" width="3.453125" style="1" customWidth="1"/>
    <col min="2" max="2" width="27.36328125" style="1" customWidth="1"/>
    <col min="3" max="3" width="59.453125" style="1" customWidth="1"/>
    <col min="4" max="4" width="4.453125" style="1" customWidth="1"/>
    <col min="5" max="5" width="31.453125" style="1" customWidth="1"/>
    <col min="6" max="12" width="29.453125" style="1" customWidth="1"/>
    <col min="13" max="14" width="27.08984375" style="1" customWidth="1"/>
    <col min="15" max="15" width="2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2.453125" style="1" hidden="1" customWidth="1"/>
    <col min="22" max="22" width="3.36328125" style="1" hidden="1" customWidth="1"/>
    <col min="23" max="23" width="2.453125" style="1" hidden="1" customWidth="1"/>
    <col min="24" max="24" width="3.36328125" style="1" hidden="1" customWidth="1"/>
    <col min="25" max="27" width="0" style="1" hidden="1" customWidth="1"/>
    <col min="28" max="16384" width="10.90625" style="1"/>
  </cols>
  <sheetData>
    <row r="4" spans="2:27" ht="14.5" customHeight="1" x14ac:dyDescent="0.35">
      <c r="B4" s="81"/>
      <c r="C4" s="564" t="s">
        <v>80</v>
      </c>
      <c r="D4" s="565"/>
      <c r="E4" s="565"/>
      <c r="F4" s="565"/>
      <c r="G4" s="565"/>
      <c r="H4" s="565"/>
      <c r="I4" s="565"/>
      <c r="J4" s="565"/>
      <c r="K4" s="565"/>
      <c r="L4" s="565"/>
      <c r="M4" s="565"/>
      <c r="N4" s="565"/>
      <c r="O4" s="565"/>
      <c r="P4" s="565"/>
    </row>
    <row r="5" spans="2:27" ht="14.5" customHeight="1" x14ac:dyDescent="0.35">
      <c r="B5" s="82"/>
      <c r="C5" s="564"/>
      <c r="D5" s="565"/>
      <c r="E5" s="565"/>
      <c r="F5" s="565"/>
      <c r="G5" s="565"/>
      <c r="H5" s="565"/>
      <c r="I5" s="565"/>
      <c r="J5" s="565"/>
      <c r="K5" s="565"/>
      <c r="L5" s="565"/>
      <c r="M5" s="565"/>
      <c r="N5" s="565"/>
      <c r="O5" s="565"/>
      <c r="P5" s="565"/>
    </row>
    <row r="6" spans="2:27" ht="14.5" customHeight="1" x14ac:dyDescent="0.35">
      <c r="B6" s="82"/>
      <c r="C6" s="564"/>
      <c r="D6" s="565"/>
      <c r="E6" s="565"/>
      <c r="F6" s="565"/>
      <c r="G6" s="565"/>
      <c r="H6" s="565"/>
      <c r="I6" s="565"/>
      <c r="J6" s="565"/>
      <c r="K6" s="565"/>
      <c r="L6" s="565"/>
      <c r="M6" s="565"/>
      <c r="N6" s="565"/>
      <c r="O6" s="565"/>
      <c r="P6" s="565"/>
    </row>
    <row r="7" spans="2:27" ht="14.5" customHeight="1" x14ac:dyDescent="0.35">
      <c r="B7" s="83"/>
      <c r="C7" s="564"/>
      <c r="D7" s="565"/>
      <c r="E7" s="565"/>
      <c r="F7" s="565"/>
      <c r="G7" s="565"/>
      <c r="H7" s="565"/>
      <c r="I7" s="565"/>
      <c r="J7" s="565"/>
      <c r="K7" s="565"/>
      <c r="L7" s="565"/>
      <c r="M7" s="565"/>
      <c r="N7" s="565"/>
      <c r="O7" s="565"/>
      <c r="P7" s="565"/>
      <c r="U7" s="606">
        <v>2</v>
      </c>
      <c r="V7" s="606"/>
      <c r="W7" s="606">
        <v>4</v>
      </c>
      <c r="X7" s="633"/>
    </row>
    <row r="8" spans="2:27" ht="22" customHeight="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690</v>
      </c>
      <c r="Z8" s="135" t="s">
        <v>691</v>
      </c>
      <c r="AA8" s="135" t="s">
        <v>692</v>
      </c>
    </row>
    <row r="9" spans="2:27"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5</v>
      </c>
      <c r="Z9" s="135">
        <v>3</v>
      </c>
      <c r="AA9" s="135">
        <v>0</v>
      </c>
    </row>
    <row r="10" spans="2:27" x14ac:dyDescent="0.35">
      <c r="B10" s="568"/>
      <c r="C10" s="610"/>
      <c r="D10" s="613"/>
      <c r="E10" s="614"/>
      <c r="F10" s="614"/>
      <c r="G10" s="614"/>
      <c r="H10" s="614"/>
      <c r="I10" s="614"/>
      <c r="J10" s="577"/>
      <c r="K10" s="578"/>
      <c r="L10" s="578"/>
      <c r="M10" s="578"/>
      <c r="N10" s="578"/>
      <c r="O10" s="578"/>
      <c r="P10" s="579"/>
    </row>
    <row r="11" spans="2:27"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7" ht="84" customHeight="1" x14ac:dyDescent="0.35">
      <c r="B12" s="502" t="s">
        <v>412</v>
      </c>
      <c r="C12" s="504" t="s">
        <v>693</v>
      </c>
      <c r="D12" s="643">
        <v>1</v>
      </c>
      <c r="E12" s="645" t="s">
        <v>694</v>
      </c>
      <c r="F12" s="151" t="s">
        <v>695</v>
      </c>
      <c r="G12" s="152" t="s">
        <v>480</v>
      </c>
      <c r="H12" s="152" t="s">
        <v>476</v>
      </c>
      <c r="I12" s="95" t="s">
        <v>474</v>
      </c>
      <c r="J12" s="95" t="s">
        <v>696</v>
      </c>
      <c r="K12" s="95" t="s">
        <v>697</v>
      </c>
      <c r="L12" s="95" t="s">
        <v>698</v>
      </c>
      <c r="M12" s="668"/>
      <c r="N12" s="669"/>
      <c r="O12" s="557">
        <v>0.25</v>
      </c>
      <c r="P12" s="658">
        <f>SUM(IF(F13="X",1,0),IF(G13="X",1,0),IF(H13="X",1,0),IF(I13="X",0.5,0),IF(J13="X",0.5,0),IF(K13="X",0.5,0),IF(L13="X",0.5,0))</f>
        <v>0</v>
      </c>
    </row>
    <row r="13" spans="2:27" x14ac:dyDescent="0.35">
      <c r="B13" s="503"/>
      <c r="C13" s="505"/>
      <c r="D13" s="644"/>
      <c r="E13" s="646"/>
      <c r="F13" s="204"/>
      <c r="G13" s="204"/>
      <c r="H13" s="204"/>
      <c r="I13" s="204"/>
      <c r="J13" s="204"/>
      <c r="K13" s="204"/>
      <c r="L13" s="204"/>
      <c r="M13" s="673"/>
      <c r="N13" s="675"/>
      <c r="O13" s="619"/>
      <c r="P13" s="659"/>
    </row>
    <row r="14" spans="2:27" ht="80.150000000000006" customHeight="1" x14ac:dyDescent="0.35">
      <c r="B14" s="137" t="s">
        <v>500</v>
      </c>
      <c r="C14" s="138" t="s">
        <v>699</v>
      </c>
      <c r="D14" s="137">
        <v>2</v>
      </c>
      <c r="E14" s="127" t="s">
        <v>700</v>
      </c>
      <c r="F14" s="98"/>
      <c r="G14" s="580" t="s">
        <v>678</v>
      </c>
      <c r="H14" s="581"/>
      <c r="I14" s="581"/>
      <c r="J14" s="581"/>
      <c r="K14" s="581"/>
      <c r="L14" s="581"/>
      <c r="M14" s="581"/>
      <c r="N14" s="582"/>
      <c r="O14" s="140">
        <v>0.25</v>
      </c>
      <c r="P14" s="136" t="e">
        <f>HLOOKUP(F14,Y8:AA9,2,0)</f>
        <v>#N/A</v>
      </c>
    </row>
    <row r="15" spans="2:27" ht="51" customHeight="1" x14ac:dyDescent="0.35">
      <c r="B15" s="95" t="s">
        <v>439</v>
      </c>
      <c r="C15" s="96" t="s">
        <v>701</v>
      </c>
      <c r="D15" s="95">
        <v>3</v>
      </c>
      <c r="E15" s="96" t="s">
        <v>702</v>
      </c>
      <c r="F15" s="132"/>
      <c r="G15" s="626" t="s">
        <v>678</v>
      </c>
      <c r="H15" s="627"/>
      <c r="I15" s="627"/>
      <c r="J15" s="627"/>
      <c r="K15" s="627"/>
      <c r="L15" s="627"/>
      <c r="M15" s="627"/>
      <c r="N15" s="628"/>
      <c r="O15" s="99">
        <v>0.25</v>
      </c>
      <c r="P15" s="136" t="e">
        <f>HLOOKUP(F15,U8:V9,2,0)</f>
        <v>#N/A</v>
      </c>
      <c r="U15" s="101"/>
      <c r="V15" s="101"/>
      <c r="W15" s="101"/>
      <c r="X15" s="101"/>
    </row>
    <row r="16" spans="2:27" s="101" customFormat="1" ht="58" customHeight="1" x14ac:dyDescent="0.35">
      <c r="B16" s="137" t="s">
        <v>442</v>
      </c>
      <c r="C16" s="138" t="s">
        <v>481</v>
      </c>
      <c r="D16" s="137">
        <v>4</v>
      </c>
      <c r="E16" s="139" t="s">
        <v>640</v>
      </c>
      <c r="F16" s="132"/>
      <c r="G16" s="640" t="s">
        <v>678</v>
      </c>
      <c r="H16" s="641"/>
      <c r="I16" s="641"/>
      <c r="J16" s="641"/>
      <c r="K16" s="641"/>
      <c r="L16" s="641"/>
      <c r="M16" s="641"/>
      <c r="N16" s="642"/>
      <c r="O16" s="140">
        <v>0.25</v>
      </c>
      <c r="P16" s="141" t="e">
        <f>HLOOKUP(F16,U8:V9,2,0)</f>
        <v>#N/A</v>
      </c>
      <c r="U16" s="1"/>
      <c r="V16" s="1"/>
      <c r="W16" s="1"/>
      <c r="X16" s="1"/>
    </row>
    <row r="17" spans="2:19" ht="23.5" customHeight="1" x14ac:dyDescent="0.35">
      <c r="B17" s="583" t="s">
        <v>482</v>
      </c>
      <c r="C17" s="584"/>
      <c r="D17" s="584"/>
      <c r="E17" s="584"/>
      <c r="F17" s="584"/>
      <c r="G17" s="584"/>
      <c r="H17" s="584"/>
      <c r="I17" s="584"/>
      <c r="J17" s="584"/>
      <c r="K17" s="584"/>
      <c r="L17" s="584"/>
      <c r="M17" s="584"/>
      <c r="N17" s="584"/>
      <c r="O17" s="525" t="s">
        <v>446</v>
      </c>
      <c r="P17" s="616" t="e">
        <f>SUM((O14*P14)+(O15*P15)+(O16*P16)+(O12*P12))</f>
        <v>#N/A</v>
      </c>
    </row>
    <row r="18" spans="2:19" ht="14.5" customHeight="1" x14ac:dyDescent="0.35">
      <c r="B18" s="586"/>
      <c r="C18" s="587"/>
      <c r="D18" s="587"/>
      <c r="E18" s="587"/>
      <c r="F18" s="587"/>
      <c r="G18" s="587"/>
      <c r="H18" s="587"/>
      <c r="I18" s="587"/>
      <c r="J18" s="587"/>
      <c r="K18" s="587"/>
      <c r="L18" s="587"/>
      <c r="M18" s="587"/>
      <c r="N18" s="587"/>
      <c r="O18" s="525"/>
      <c r="P18" s="617"/>
      <c r="R18" s="102"/>
      <c r="S18" s="102"/>
    </row>
    <row r="19" spans="2:19" ht="14.5" customHeight="1" x14ac:dyDescent="0.35">
      <c r="B19" s="586"/>
      <c r="C19" s="587"/>
      <c r="D19" s="587"/>
      <c r="E19" s="587"/>
      <c r="F19" s="587"/>
      <c r="G19" s="587"/>
      <c r="H19" s="587"/>
      <c r="I19" s="587"/>
      <c r="J19" s="587"/>
      <c r="K19" s="587"/>
      <c r="L19" s="587"/>
      <c r="M19" s="587"/>
      <c r="N19" s="587"/>
      <c r="O19" s="525"/>
      <c r="P19" s="617"/>
      <c r="R19" s="103"/>
      <c r="S19" s="103"/>
    </row>
    <row r="20" spans="2:19" ht="14.5" customHeight="1" x14ac:dyDescent="0.35">
      <c r="B20" s="586"/>
      <c r="C20" s="587"/>
      <c r="D20" s="587"/>
      <c r="E20" s="587"/>
      <c r="F20" s="587"/>
      <c r="G20" s="587"/>
      <c r="H20" s="587"/>
      <c r="I20" s="587"/>
      <c r="J20" s="587"/>
      <c r="K20" s="587"/>
      <c r="L20" s="587"/>
      <c r="M20" s="587"/>
      <c r="N20" s="587"/>
      <c r="O20" s="525"/>
      <c r="P20" s="617"/>
      <c r="R20" s="104"/>
      <c r="S20" s="104"/>
    </row>
    <row r="21" spans="2:19" ht="14.5" customHeight="1" x14ac:dyDescent="0.35">
      <c r="B21" s="586"/>
      <c r="C21" s="587"/>
      <c r="D21" s="587"/>
      <c r="E21" s="587"/>
      <c r="F21" s="587"/>
      <c r="G21" s="587"/>
      <c r="H21" s="587"/>
      <c r="I21" s="587"/>
      <c r="J21" s="587"/>
      <c r="K21" s="587"/>
      <c r="L21" s="587"/>
      <c r="M21" s="587"/>
      <c r="N21" s="587"/>
      <c r="O21" s="525"/>
      <c r="P21" s="617"/>
      <c r="R21" s="105"/>
      <c r="S21" s="105"/>
    </row>
    <row r="22" spans="2:19" ht="14.5" customHeight="1" x14ac:dyDescent="0.35">
      <c r="B22" s="586"/>
      <c r="C22" s="587"/>
      <c r="D22" s="587"/>
      <c r="E22" s="587"/>
      <c r="F22" s="587"/>
      <c r="G22" s="587"/>
      <c r="H22" s="587"/>
      <c r="I22" s="587"/>
      <c r="J22" s="587"/>
      <c r="K22" s="587"/>
      <c r="L22" s="587"/>
      <c r="M22" s="587"/>
      <c r="N22" s="587"/>
      <c r="O22" s="525"/>
      <c r="P22" s="617"/>
    </row>
    <row r="23" spans="2:19" ht="14.5" customHeight="1" x14ac:dyDescent="0.35">
      <c r="B23" s="586"/>
      <c r="C23" s="587"/>
      <c r="D23" s="587"/>
      <c r="E23" s="587"/>
      <c r="F23" s="587"/>
      <c r="G23" s="587"/>
      <c r="H23" s="587"/>
      <c r="I23" s="587"/>
      <c r="J23" s="587"/>
      <c r="K23" s="587"/>
      <c r="L23" s="587"/>
      <c r="M23" s="587"/>
      <c r="N23" s="587"/>
      <c r="O23" s="525"/>
      <c r="P23" s="617"/>
    </row>
    <row r="24" spans="2:19" ht="14.5" customHeight="1" x14ac:dyDescent="0.35">
      <c r="B24" s="589"/>
      <c r="C24" s="590"/>
      <c r="D24" s="590"/>
      <c r="E24" s="590"/>
      <c r="F24" s="590"/>
      <c r="G24" s="590"/>
      <c r="H24" s="590"/>
      <c r="I24" s="590"/>
      <c r="J24" s="590"/>
      <c r="K24" s="590"/>
      <c r="L24" s="590"/>
      <c r="M24" s="590"/>
      <c r="N24" s="590"/>
      <c r="O24" s="525"/>
      <c r="P24" s="618"/>
    </row>
    <row r="26" spans="2:19" ht="15.5" x14ac:dyDescent="0.35">
      <c r="F26" s="596" t="s">
        <v>390</v>
      </c>
      <c r="G26" s="596"/>
      <c r="H26" s="596" t="s">
        <v>391</v>
      </c>
      <c r="I26" s="596"/>
      <c r="J26" s="678" t="s">
        <v>447</v>
      </c>
      <c r="K26" s="679"/>
      <c r="L26" s="596" t="s">
        <v>392</v>
      </c>
      <c r="M26" s="596"/>
    </row>
    <row r="27" spans="2:19" ht="49.5" customHeight="1" x14ac:dyDescent="0.35">
      <c r="F27" s="304" t="s">
        <v>448</v>
      </c>
      <c r="G27" s="304"/>
      <c r="H27" s="305" t="s">
        <v>62</v>
      </c>
      <c r="I27" s="305"/>
      <c r="J27" s="680" t="s">
        <v>449</v>
      </c>
      <c r="K27" s="681"/>
      <c r="L27" s="294" t="s">
        <v>63</v>
      </c>
      <c r="M27" s="294"/>
    </row>
    <row r="28" spans="2:19" ht="49.5" customHeight="1" x14ac:dyDescent="0.35">
      <c r="F28" s="304" t="s">
        <v>450</v>
      </c>
      <c r="G28" s="304"/>
      <c r="H28" s="311" t="s">
        <v>95</v>
      </c>
      <c r="I28" s="311"/>
      <c r="J28" s="680" t="s">
        <v>97</v>
      </c>
      <c r="K28" s="681"/>
      <c r="L28" s="294" t="s">
        <v>96</v>
      </c>
      <c r="M28" s="294"/>
    </row>
    <row r="29" spans="2:19" ht="49.5" customHeight="1" x14ac:dyDescent="0.35">
      <c r="F29" s="304" t="s">
        <v>451</v>
      </c>
      <c r="G29" s="304"/>
      <c r="H29" s="552" t="s">
        <v>99</v>
      </c>
      <c r="I29" s="552"/>
      <c r="J29" s="680" t="s">
        <v>101</v>
      </c>
      <c r="K29" s="681"/>
      <c r="L29" s="294" t="s">
        <v>100</v>
      </c>
      <c r="M29" s="294"/>
    </row>
  </sheetData>
  <sheetProtection algorithmName="SHA-512" hashValue="Uvuk4/9b1Mlteq/gDs1oU68eFq9Fli6y9JDCIbmyQqgj0hB6K0eZIVlAtW7kKPuPiZKuOjj/yLY4mSfTRfcmVw==" saltValue="8zKNOPPG6aCkoJgNavo9vA==" spinCount="100000" sheet="1" objects="1" scenarios="1"/>
  <mergeCells count="38">
    <mergeCell ref="D11:E11"/>
    <mergeCell ref="F11:N11"/>
    <mergeCell ref="B12:B13"/>
    <mergeCell ref="C12:C13"/>
    <mergeCell ref="D12:D13"/>
    <mergeCell ref="E12:E13"/>
    <mergeCell ref="M12:N13"/>
    <mergeCell ref="U7:V7"/>
    <mergeCell ref="W7:X7"/>
    <mergeCell ref="B8:C10"/>
    <mergeCell ref="D8:P8"/>
    <mergeCell ref="D9:I10"/>
    <mergeCell ref="J9:P10"/>
    <mergeCell ref="C4:P7"/>
    <mergeCell ref="P12:P13"/>
    <mergeCell ref="G14:N14"/>
    <mergeCell ref="G15:N15"/>
    <mergeCell ref="G16:N16"/>
    <mergeCell ref="F26:G26"/>
    <mergeCell ref="H26:I26"/>
    <mergeCell ref="L26:M26"/>
    <mergeCell ref="J26:K26"/>
    <mergeCell ref="B17:N24"/>
    <mergeCell ref="O17:O24"/>
    <mergeCell ref="P17:P24"/>
    <mergeCell ref="O12:O13"/>
    <mergeCell ref="F29:G29"/>
    <mergeCell ref="H29:I29"/>
    <mergeCell ref="L29:M29"/>
    <mergeCell ref="F27:G27"/>
    <mergeCell ref="H27:I27"/>
    <mergeCell ref="L27:M27"/>
    <mergeCell ref="F28:G28"/>
    <mergeCell ref="H28:I28"/>
    <mergeCell ref="L28:M28"/>
    <mergeCell ref="J27:K27"/>
    <mergeCell ref="J28:K28"/>
    <mergeCell ref="J29:K29"/>
  </mergeCells>
  <conditionalFormatting sqref="P17">
    <cfRule type="cellIs" dxfId="38" priority="1" operator="between">
      <formula>4</formula>
      <formula>5</formula>
    </cfRule>
    <cfRule type="cellIs" dxfId="37" priority="2" operator="between">
      <formula>3</formula>
      <formula>3.99</formula>
    </cfRule>
    <cfRule type="cellIs" dxfId="36" priority="3" operator="between">
      <formula>0</formula>
      <formula>2.99</formula>
    </cfRule>
  </conditionalFormatting>
  <dataValidations count="2">
    <dataValidation type="list" allowBlank="1" showInputMessage="1" showErrorMessage="1" sqref="F14" xr:uid="{00000000-0002-0000-1600-000000000000}">
      <formula1>$Y$8:$AA$8</formula1>
    </dataValidation>
    <dataValidation type="list" allowBlank="1" showInputMessage="1" showErrorMessage="1" sqref="F15:F16" xr:uid="{00000000-0002-0000-1600-000001000000}">
      <formula1>$U$8:$V$8</formula1>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4:AE30"/>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69.453125" style="1" customWidth="1"/>
    <col min="4" max="4" width="4.453125" style="1" customWidth="1"/>
    <col min="5" max="5" width="39.453125" style="1" customWidth="1"/>
    <col min="6" max="6" width="32.08984375" style="1" customWidth="1"/>
    <col min="7"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3.36328125" style="1" hidden="1" customWidth="1"/>
    <col min="22" max="22" width="4.453125" style="1" hidden="1" customWidth="1"/>
    <col min="23" max="23" width="3.36328125" style="1" hidden="1" customWidth="1"/>
    <col min="24" max="24" width="4.453125" style="1" hidden="1" customWidth="1"/>
    <col min="25" max="31" width="46.453125" style="1" hidden="1" customWidth="1"/>
    <col min="32" max="16384" width="10.90625" style="1"/>
  </cols>
  <sheetData>
    <row r="4" spans="2:31" ht="14.5" customHeight="1" x14ac:dyDescent="0.35">
      <c r="B4" s="81"/>
      <c r="C4" s="564" t="s">
        <v>81</v>
      </c>
      <c r="D4" s="565"/>
      <c r="E4" s="565"/>
      <c r="F4" s="565"/>
      <c r="G4" s="565"/>
      <c r="H4" s="565"/>
      <c r="I4" s="565"/>
      <c r="J4" s="565"/>
      <c r="K4" s="565"/>
      <c r="L4" s="565"/>
      <c r="M4" s="565"/>
      <c r="N4" s="565"/>
      <c r="O4" s="565"/>
      <c r="P4" s="565"/>
    </row>
    <row r="5" spans="2:31" ht="14.5" customHeight="1" x14ac:dyDescent="0.35">
      <c r="B5" s="82"/>
      <c r="C5" s="564"/>
      <c r="D5" s="565"/>
      <c r="E5" s="565"/>
      <c r="F5" s="565"/>
      <c r="G5" s="565"/>
      <c r="H5" s="565"/>
      <c r="I5" s="565"/>
      <c r="J5" s="565"/>
      <c r="K5" s="565"/>
      <c r="L5" s="565"/>
      <c r="M5" s="565"/>
      <c r="N5" s="565"/>
      <c r="O5" s="565"/>
      <c r="P5" s="565"/>
    </row>
    <row r="6" spans="2:31" ht="14.5" customHeight="1" x14ac:dyDescent="0.35">
      <c r="B6" s="82"/>
      <c r="C6" s="564"/>
      <c r="D6" s="565"/>
      <c r="E6" s="565"/>
      <c r="F6" s="565"/>
      <c r="G6" s="565"/>
      <c r="H6" s="565"/>
      <c r="I6" s="565"/>
      <c r="J6" s="565"/>
      <c r="K6" s="565"/>
      <c r="L6" s="565"/>
      <c r="M6" s="565"/>
      <c r="N6" s="565"/>
      <c r="O6" s="565"/>
      <c r="P6" s="565"/>
    </row>
    <row r="7" spans="2:31" ht="14.5" customHeight="1" x14ac:dyDescent="0.35">
      <c r="B7" s="83"/>
      <c r="C7" s="564"/>
      <c r="D7" s="565"/>
      <c r="E7" s="565"/>
      <c r="F7" s="565"/>
      <c r="G7" s="565"/>
      <c r="H7" s="565"/>
      <c r="I7" s="565"/>
      <c r="J7" s="565"/>
      <c r="K7" s="565"/>
      <c r="L7" s="565"/>
      <c r="M7" s="565"/>
      <c r="N7" s="565"/>
      <c r="O7" s="565"/>
      <c r="P7" s="565"/>
      <c r="U7" s="606">
        <v>2</v>
      </c>
      <c r="V7" s="606"/>
      <c r="W7" s="606">
        <v>4</v>
      </c>
      <c r="X7" s="633"/>
    </row>
    <row r="8" spans="2:31" ht="3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603</v>
      </c>
      <c r="Z8" s="135" t="s">
        <v>703</v>
      </c>
      <c r="AA8" s="167" t="s">
        <v>704</v>
      </c>
      <c r="AB8" s="166" t="s">
        <v>705</v>
      </c>
      <c r="AC8" s="135" t="s">
        <v>706</v>
      </c>
      <c r="AD8" s="135" t="s">
        <v>707</v>
      </c>
      <c r="AE8" s="168" t="s">
        <v>708</v>
      </c>
    </row>
    <row r="9" spans="2:31"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0</v>
      </c>
      <c r="Z9" s="135">
        <v>3</v>
      </c>
      <c r="AA9" s="167">
        <v>5</v>
      </c>
      <c r="AB9" s="166">
        <v>5</v>
      </c>
      <c r="AC9" s="135">
        <v>3</v>
      </c>
      <c r="AD9" s="135">
        <v>1</v>
      </c>
      <c r="AE9" s="135">
        <v>0</v>
      </c>
    </row>
    <row r="10" spans="2:31" x14ac:dyDescent="0.35">
      <c r="B10" s="568"/>
      <c r="C10" s="610"/>
      <c r="D10" s="613"/>
      <c r="E10" s="614"/>
      <c r="F10" s="614"/>
      <c r="G10" s="614"/>
      <c r="H10" s="614"/>
      <c r="I10" s="614"/>
      <c r="J10" s="577"/>
      <c r="K10" s="578"/>
      <c r="L10" s="578"/>
      <c r="M10" s="578"/>
      <c r="N10" s="578"/>
      <c r="O10" s="578"/>
      <c r="P10" s="579"/>
    </row>
    <row r="11" spans="2:31"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31" ht="55.5" customHeight="1" x14ac:dyDescent="0.35">
      <c r="B12" s="502" t="s">
        <v>412</v>
      </c>
      <c r="C12" s="504" t="s">
        <v>709</v>
      </c>
      <c r="D12" s="643">
        <v>1</v>
      </c>
      <c r="E12" s="645" t="s">
        <v>555</v>
      </c>
      <c r="F12" s="151" t="s">
        <v>710</v>
      </c>
      <c r="G12" s="152" t="s">
        <v>711</v>
      </c>
      <c r="H12" s="152" t="s">
        <v>712</v>
      </c>
      <c r="I12" s="95" t="s">
        <v>713</v>
      </c>
      <c r="J12" s="95" t="s">
        <v>714</v>
      </c>
      <c r="K12" s="95" t="s">
        <v>715</v>
      </c>
      <c r="L12" s="95" t="s">
        <v>716</v>
      </c>
      <c r="M12" s="668"/>
      <c r="N12" s="669"/>
      <c r="O12" s="557">
        <v>0.2</v>
      </c>
      <c r="P12" s="658">
        <f>SUM(IF(F13="X",1.5,0),IF(G13="X",1.5,0),IF(H13="X",1,0),IF(I13="X",1,0))</f>
        <v>0</v>
      </c>
    </row>
    <row r="13" spans="2:31" x14ac:dyDescent="0.35">
      <c r="B13" s="503"/>
      <c r="C13" s="505"/>
      <c r="D13" s="644"/>
      <c r="E13" s="646"/>
      <c r="F13" s="204"/>
      <c r="G13" s="204"/>
      <c r="H13" s="204"/>
      <c r="I13" s="204"/>
      <c r="J13" s="204"/>
      <c r="K13" s="204"/>
      <c r="L13" s="204"/>
      <c r="M13" s="673"/>
      <c r="N13" s="675"/>
      <c r="O13" s="619"/>
      <c r="P13" s="659"/>
    </row>
    <row r="14" spans="2:31" ht="45" customHeight="1" x14ac:dyDescent="0.35">
      <c r="B14" s="137" t="s">
        <v>439</v>
      </c>
      <c r="C14" s="138" t="s">
        <v>717</v>
      </c>
      <c r="D14" s="137">
        <v>2</v>
      </c>
      <c r="E14" s="127" t="s">
        <v>718</v>
      </c>
      <c r="F14" s="98"/>
      <c r="G14" s="580" t="s">
        <v>678</v>
      </c>
      <c r="H14" s="581"/>
      <c r="I14" s="581"/>
      <c r="J14" s="581"/>
      <c r="K14" s="581"/>
      <c r="L14" s="581"/>
      <c r="M14" s="581"/>
      <c r="N14" s="582"/>
      <c r="O14" s="140">
        <v>0.2</v>
      </c>
      <c r="P14" s="136" t="e">
        <f>HLOOKUP(F14,Y8:AA9,2,0)</f>
        <v>#N/A</v>
      </c>
    </row>
    <row r="15" spans="2:31" ht="96" customHeight="1" x14ac:dyDescent="0.35">
      <c r="B15" s="137" t="s">
        <v>500</v>
      </c>
      <c r="C15" s="138" t="s">
        <v>719</v>
      </c>
      <c r="D15" s="137">
        <v>3</v>
      </c>
      <c r="E15" s="138" t="s">
        <v>720</v>
      </c>
      <c r="F15" s="98"/>
      <c r="G15" s="682" t="s">
        <v>678</v>
      </c>
      <c r="H15" s="683"/>
      <c r="I15" s="683"/>
      <c r="J15" s="683"/>
      <c r="K15" s="683"/>
      <c r="L15" s="683"/>
      <c r="M15" s="683"/>
      <c r="N15" s="684"/>
      <c r="O15" s="140">
        <v>0.2</v>
      </c>
      <c r="P15" s="141" t="e">
        <f>HLOOKUP(F15,AB8:AE9,2,0)</f>
        <v>#N/A</v>
      </c>
      <c r="U15" s="101"/>
      <c r="V15" s="101"/>
      <c r="W15" s="101"/>
      <c r="X15" s="101"/>
    </row>
    <row r="16" spans="2:31" ht="71.150000000000006" customHeight="1" x14ac:dyDescent="0.35">
      <c r="B16" s="95" t="s">
        <v>436</v>
      </c>
      <c r="C16" s="96" t="s">
        <v>721</v>
      </c>
      <c r="D16" s="95">
        <v>4</v>
      </c>
      <c r="E16" s="96" t="s">
        <v>722</v>
      </c>
      <c r="F16" s="132"/>
      <c r="G16" s="626" t="s">
        <v>678</v>
      </c>
      <c r="H16" s="627"/>
      <c r="I16" s="627"/>
      <c r="J16" s="627"/>
      <c r="K16" s="627"/>
      <c r="L16" s="627"/>
      <c r="M16" s="627"/>
      <c r="N16" s="628"/>
      <c r="O16" s="99">
        <v>0.2</v>
      </c>
      <c r="P16" s="136" t="e">
        <f>HLOOKUP(F16,U8:V9,2,0)</f>
        <v>#N/A</v>
      </c>
      <c r="U16" s="101"/>
      <c r="V16" s="101"/>
      <c r="W16" s="101"/>
      <c r="X16" s="101"/>
    </row>
    <row r="17" spans="2:24" s="101" customFormat="1" ht="71.5" customHeight="1" x14ac:dyDescent="0.35">
      <c r="B17" s="137" t="s">
        <v>442</v>
      </c>
      <c r="C17" s="138" t="s">
        <v>566</v>
      </c>
      <c r="D17" s="137">
        <v>5</v>
      </c>
      <c r="E17" s="139" t="s">
        <v>529</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678" t="s">
        <v>392</v>
      </c>
      <c r="M27" s="679"/>
    </row>
    <row r="28" spans="2:24" ht="56.5" customHeight="1" x14ac:dyDescent="0.35">
      <c r="F28" s="304" t="s">
        <v>448</v>
      </c>
      <c r="G28" s="304"/>
      <c r="H28" s="305" t="s">
        <v>62</v>
      </c>
      <c r="I28" s="305"/>
      <c r="J28" s="680" t="s">
        <v>449</v>
      </c>
      <c r="K28" s="681"/>
      <c r="L28" s="680" t="s">
        <v>63</v>
      </c>
      <c r="M28" s="681"/>
    </row>
    <row r="29" spans="2:24" ht="56.5" customHeight="1" x14ac:dyDescent="0.35">
      <c r="F29" s="304" t="s">
        <v>450</v>
      </c>
      <c r="G29" s="304"/>
      <c r="H29" s="311" t="s">
        <v>95</v>
      </c>
      <c r="I29" s="311"/>
      <c r="J29" s="680" t="s">
        <v>97</v>
      </c>
      <c r="K29" s="681"/>
      <c r="L29" s="680" t="s">
        <v>96</v>
      </c>
      <c r="M29" s="681"/>
    </row>
    <row r="30" spans="2:24" ht="56.5" customHeight="1" x14ac:dyDescent="0.35">
      <c r="F30" s="304" t="s">
        <v>451</v>
      </c>
      <c r="G30" s="304"/>
      <c r="H30" s="552" t="s">
        <v>99</v>
      </c>
      <c r="I30" s="552"/>
      <c r="J30" s="680" t="s">
        <v>101</v>
      </c>
      <c r="K30" s="681"/>
      <c r="L30" s="680" t="s">
        <v>100</v>
      </c>
      <c r="M30" s="681"/>
    </row>
  </sheetData>
  <sheetProtection algorithmName="SHA-512" hashValue="dZDzFAnVtGu1e4XSE4AnxUzjsmUCpJfYR1fEOKHc7DIx80+h1wSVEfyikY8w47wPzG0SPcQNcyKDMk3YUKsfjw==" saltValue="MHXKLqfZof+WnnVb9jpd3w==" spinCount="100000" sheet="1" objects="1" scenarios="1"/>
  <mergeCells count="39">
    <mergeCell ref="J28:K28"/>
    <mergeCell ref="J29:K29"/>
    <mergeCell ref="J30:K30"/>
    <mergeCell ref="L27:M27"/>
    <mergeCell ref="L28:M28"/>
    <mergeCell ref="L29:M29"/>
    <mergeCell ref="L30:M30"/>
    <mergeCell ref="C4:P7"/>
    <mergeCell ref="U7:V7"/>
    <mergeCell ref="W7:X7"/>
    <mergeCell ref="B8:C10"/>
    <mergeCell ref="D8:P8"/>
    <mergeCell ref="D9:I10"/>
    <mergeCell ref="J9:P10"/>
    <mergeCell ref="G17:N17"/>
    <mergeCell ref="D11:E11"/>
    <mergeCell ref="F11:N11"/>
    <mergeCell ref="B12:B13"/>
    <mergeCell ref="C12:C13"/>
    <mergeCell ref="D12:D13"/>
    <mergeCell ref="E12:E13"/>
    <mergeCell ref="M12:N13"/>
    <mergeCell ref="O12:O13"/>
    <mergeCell ref="P12:P13"/>
    <mergeCell ref="G14:N14"/>
    <mergeCell ref="G15:N15"/>
    <mergeCell ref="G16:N16"/>
    <mergeCell ref="B18:N25"/>
    <mergeCell ref="O18:O25"/>
    <mergeCell ref="P18:P25"/>
    <mergeCell ref="F27:G27"/>
    <mergeCell ref="H27:I27"/>
    <mergeCell ref="J27:K27"/>
    <mergeCell ref="F30:G30"/>
    <mergeCell ref="H30:I30"/>
    <mergeCell ref="F28:G28"/>
    <mergeCell ref="H28:I28"/>
    <mergeCell ref="F29:G29"/>
    <mergeCell ref="H29:I29"/>
  </mergeCells>
  <conditionalFormatting sqref="P18">
    <cfRule type="cellIs" dxfId="35" priority="1" operator="between">
      <formula>4</formula>
      <formula>5</formula>
    </cfRule>
    <cfRule type="cellIs" dxfId="34" priority="2" operator="between">
      <formula>3</formula>
      <formula>3.99</formula>
    </cfRule>
    <cfRule type="cellIs" dxfId="33" priority="3" operator="between">
      <formula>0</formula>
      <formula>2.99</formula>
    </cfRule>
  </conditionalFormatting>
  <dataValidations count="3">
    <dataValidation type="list" allowBlank="1" showInputMessage="1" showErrorMessage="1" sqref="F15" xr:uid="{00000000-0002-0000-1700-000000000000}">
      <formula1>$AB$8:$AE$8</formula1>
    </dataValidation>
    <dataValidation type="list" allowBlank="1" showInputMessage="1" showErrorMessage="1" sqref="F14" xr:uid="{00000000-0002-0000-1700-000001000000}">
      <formula1>$Y$8:$AA$8</formula1>
    </dataValidation>
    <dataValidation type="list" allowBlank="1" showInputMessage="1" showErrorMessage="1" sqref="F16:F17" xr:uid="{00000000-0002-0000-1700-000002000000}">
      <formula1>$U$8:$V$8</formula1>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4:AD30"/>
  <sheetViews>
    <sheetView zoomScale="90" zoomScaleNormal="90" workbookViewId="0">
      <selection activeCell="G3" sqref="G3"/>
    </sheetView>
  </sheetViews>
  <sheetFormatPr baseColWidth="10" defaultColWidth="10.90625" defaultRowHeight="14.5" x14ac:dyDescent="0.35"/>
  <cols>
    <col min="1" max="1" width="3.453125" style="1" customWidth="1"/>
    <col min="2" max="2" width="32.453125" style="1" customWidth="1"/>
    <col min="3" max="3" width="63.6328125" style="1" customWidth="1"/>
    <col min="4" max="4" width="4.453125" style="1" customWidth="1"/>
    <col min="5" max="5" width="33.453125" style="1" customWidth="1"/>
    <col min="6" max="6" width="26.453125" style="1" customWidth="1"/>
    <col min="7"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3.08984375" style="1" hidden="1" customWidth="1"/>
    <col min="22" max="22" width="3.6328125" style="1" hidden="1" customWidth="1"/>
    <col min="23" max="23" width="3.08984375" style="1" hidden="1" customWidth="1"/>
    <col min="24" max="24" width="3.6328125" style="1" hidden="1" customWidth="1"/>
    <col min="25" max="31" width="0" style="1" hidden="1" customWidth="1"/>
    <col min="32" max="16384" width="10.90625" style="1"/>
  </cols>
  <sheetData>
    <row r="4" spans="2:30" ht="14.5" customHeight="1" x14ac:dyDescent="0.35">
      <c r="B4" s="81"/>
      <c r="C4" s="564" t="s">
        <v>723</v>
      </c>
      <c r="D4" s="565"/>
      <c r="E4" s="565"/>
      <c r="F4" s="565"/>
      <c r="G4" s="565"/>
      <c r="H4" s="565"/>
      <c r="I4" s="565"/>
      <c r="J4" s="565"/>
      <c r="K4" s="565"/>
      <c r="L4" s="565"/>
      <c r="M4" s="565"/>
      <c r="N4" s="565"/>
      <c r="O4" s="565"/>
      <c r="P4" s="565"/>
    </row>
    <row r="5" spans="2:30" ht="14.5" customHeight="1" x14ac:dyDescent="0.35">
      <c r="B5" s="82"/>
      <c r="C5" s="564"/>
      <c r="D5" s="565"/>
      <c r="E5" s="565"/>
      <c r="F5" s="565"/>
      <c r="G5" s="565"/>
      <c r="H5" s="565"/>
      <c r="I5" s="565"/>
      <c r="J5" s="565"/>
      <c r="K5" s="565"/>
      <c r="L5" s="565"/>
      <c r="M5" s="565"/>
      <c r="N5" s="565"/>
      <c r="O5" s="565"/>
      <c r="P5" s="565"/>
    </row>
    <row r="6" spans="2:30" ht="14.5" customHeight="1" x14ac:dyDescent="0.35">
      <c r="B6" s="82"/>
      <c r="C6" s="564"/>
      <c r="D6" s="565"/>
      <c r="E6" s="565"/>
      <c r="F6" s="565"/>
      <c r="G6" s="565"/>
      <c r="H6" s="565"/>
      <c r="I6" s="565"/>
      <c r="J6" s="565"/>
      <c r="K6" s="565"/>
      <c r="L6" s="565"/>
      <c r="M6" s="565"/>
      <c r="N6" s="565"/>
      <c r="O6" s="565"/>
      <c r="P6" s="565"/>
    </row>
    <row r="7" spans="2:30" ht="14.5" customHeight="1" x14ac:dyDescent="0.35">
      <c r="B7" s="83"/>
      <c r="C7" s="564"/>
      <c r="D7" s="565"/>
      <c r="E7" s="565"/>
      <c r="F7" s="565"/>
      <c r="G7" s="565"/>
      <c r="H7" s="565"/>
      <c r="I7" s="565"/>
      <c r="J7" s="565"/>
      <c r="K7" s="565"/>
      <c r="L7" s="565"/>
      <c r="M7" s="565"/>
      <c r="N7" s="565"/>
      <c r="O7" s="565"/>
      <c r="P7" s="565"/>
      <c r="U7" s="633">
        <v>2</v>
      </c>
      <c r="V7" s="685"/>
      <c r="W7" s="633">
        <v>4</v>
      </c>
      <c r="X7" s="686"/>
    </row>
    <row r="8" spans="2:30" ht="3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724</v>
      </c>
      <c r="Z8" s="135" t="s">
        <v>725</v>
      </c>
      <c r="AA8" s="169" t="s">
        <v>726</v>
      </c>
      <c r="AB8" s="166" t="s">
        <v>191</v>
      </c>
      <c r="AC8" s="170" t="s">
        <v>727</v>
      </c>
      <c r="AD8" s="171" t="s">
        <v>728</v>
      </c>
    </row>
    <row r="9" spans="2:30"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0</v>
      </c>
      <c r="Z9" s="135">
        <v>5</v>
      </c>
      <c r="AA9" s="169">
        <v>3</v>
      </c>
      <c r="AB9" s="166">
        <v>5</v>
      </c>
      <c r="AC9" s="135">
        <v>3</v>
      </c>
      <c r="AD9" s="169">
        <v>0</v>
      </c>
    </row>
    <row r="10" spans="2:30" x14ac:dyDescent="0.35">
      <c r="B10" s="568"/>
      <c r="C10" s="610"/>
      <c r="D10" s="613"/>
      <c r="E10" s="614"/>
      <c r="F10" s="614"/>
      <c r="G10" s="614"/>
      <c r="H10" s="614"/>
      <c r="I10" s="614"/>
      <c r="J10" s="577"/>
      <c r="K10" s="578"/>
      <c r="L10" s="578"/>
      <c r="M10" s="578"/>
      <c r="N10" s="578"/>
      <c r="O10" s="578"/>
      <c r="P10" s="579"/>
    </row>
    <row r="11" spans="2:30"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30" ht="62.5" customHeight="1" x14ac:dyDescent="0.35">
      <c r="B12" s="502" t="s">
        <v>412</v>
      </c>
      <c r="C12" s="504" t="s">
        <v>729</v>
      </c>
      <c r="D12" s="643">
        <v>1</v>
      </c>
      <c r="E12" s="645" t="s">
        <v>555</v>
      </c>
      <c r="F12" s="151" t="s">
        <v>730</v>
      </c>
      <c r="G12" s="152" t="s">
        <v>731</v>
      </c>
      <c r="H12" s="95" t="s">
        <v>732</v>
      </c>
      <c r="I12" s="95" t="s">
        <v>733</v>
      </c>
      <c r="J12" s="668"/>
      <c r="K12" s="672"/>
      <c r="L12" s="672"/>
      <c r="M12" s="672"/>
      <c r="N12" s="669"/>
      <c r="O12" s="557">
        <v>0.2</v>
      </c>
      <c r="P12" s="658">
        <f>SUM(IF(F13="X",1.5,0),IF(G13="X",1.5,0),IF(H13="X",1,0),IF(I13="X",1,0))</f>
        <v>0</v>
      </c>
    </row>
    <row r="13" spans="2:30" ht="22.5" customHeight="1" x14ac:dyDescent="0.35">
      <c r="B13" s="503"/>
      <c r="C13" s="505"/>
      <c r="D13" s="644"/>
      <c r="E13" s="646"/>
      <c r="F13" s="204"/>
      <c r="G13" s="204"/>
      <c r="H13" s="204"/>
      <c r="I13" s="204"/>
      <c r="J13" s="673"/>
      <c r="K13" s="674"/>
      <c r="L13" s="674"/>
      <c r="M13" s="674"/>
      <c r="N13" s="675"/>
      <c r="O13" s="619"/>
      <c r="P13" s="659"/>
    </row>
    <row r="14" spans="2:30" ht="54" customHeight="1" x14ac:dyDescent="0.35">
      <c r="B14" s="137" t="s">
        <v>436</v>
      </c>
      <c r="C14" s="138" t="s">
        <v>734</v>
      </c>
      <c r="D14" s="137">
        <v>2</v>
      </c>
      <c r="E14" s="127" t="s">
        <v>735</v>
      </c>
      <c r="F14" s="98"/>
      <c r="G14" s="580" t="s">
        <v>678</v>
      </c>
      <c r="H14" s="581"/>
      <c r="I14" s="581"/>
      <c r="J14" s="581"/>
      <c r="K14" s="581"/>
      <c r="L14" s="581"/>
      <c r="M14" s="581"/>
      <c r="N14" s="582"/>
      <c r="O14" s="140">
        <v>0.2</v>
      </c>
      <c r="P14" s="136" t="e">
        <f>HLOOKUP(F14,Y8:AA9,2,0)</f>
        <v>#N/A</v>
      </c>
    </row>
    <row r="15" spans="2:30" ht="56.5" customHeight="1" x14ac:dyDescent="0.35">
      <c r="B15" s="137" t="s">
        <v>439</v>
      </c>
      <c r="C15" s="138" t="s">
        <v>736</v>
      </c>
      <c r="D15" s="137">
        <v>3</v>
      </c>
      <c r="E15" s="138" t="s">
        <v>737</v>
      </c>
      <c r="F15" s="98"/>
      <c r="G15" s="682" t="s">
        <v>678</v>
      </c>
      <c r="H15" s="683"/>
      <c r="I15" s="683"/>
      <c r="J15" s="683"/>
      <c r="K15" s="683"/>
      <c r="L15" s="683"/>
      <c r="M15" s="683"/>
      <c r="N15" s="684"/>
      <c r="O15" s="140">
        <v>0.2</v>
      </c>
      <c r="P15" s="141" t="e">
        <f>HLOOKUP(F15,AB8:AD9,2,0)</f>
        <v>#N/A</v>
      </c>
      <c r="U15" s="101"/>
      <c r="V15" s="101"/>
      <c r="W15" s="101"/>
      <c r="X15" s="101"/>
    </row>
    <row r="16" spans="2:30" ht="52" customHeight="1" x14ac:dyDescent="0.35">
      <c r="B16" s="95" t="s">
        <v>500</v>
      </c>
      <c r="C16" s="96" t="s">
        <v>738</v>
      </c>
      <c r="D16" s="95">
        <v>4</v>
      </c>
      <c r="E16" s="96" t="s">
        <v>739</v>
      </c>
      <c r="F16" s="132"/>
      <c r="G16" s="626" t="s">
        <v>678</v>
      </c>
      <c r="H16" s="627"/>
      <c r="I16" s="627"/>
      <c r="J16" s="627"/>
      <c r="K16" s="627"/>
      <c r="L16" s="627"/>
      <c r="M16" s="627"/>
      <c r="N16" s="628"/>
      <c r="O16" s="99">
        <v>0.2</v>
      </c>
      <c r="P16" s="136" t="e">
        <f>HLOOKUP(F16,U8:V9,2,0)</f>
        <v>#N/A</v>
      </c>
      <c r="U16" s="101"/>
      <c r="V16" s="101"/>
      <c r="W16" s="101"/>
      <c r="X16" s="101"/>
    </row>
    <row r="17" spans="2:24" s="101" customFormat="1" ht="46" customHeight="1" x14ac:dyDescent="0.35">
      <c r="B17" s="137" t="s">
        <v>442</v>
      </c>
      <c r="C17" s="138" t="s">
        <v>566</v>
      </c>
      <c r="D17" s="137">
        <v>5</v>
      </c>
      <c r="E17" s="139" t="s">
        <v>640</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52.5" customHeight="1" x14ac:dyDescent="0.35">
      <c r="F28" s="304" t="s">
        <v>448</v>
      </c>
      <c r="G28" s="304"/>
      <c r="H28" s="305" t="s">
        <v>62</v>
      </c>
      <c r="I28" s="305"/>
      <c r="J28" s="680" t="s">
        <v>449</v>
      </c>
      <c r="K28" s="681"/>
      <c r="L28" s="294" t="s">
        <v>63</v>
      </c>
      <c r="M28" s="294"/>
    </row>
    <row r="29" spans="2:24" ht="52.5" customHeight="1" x14ac:dyDescent="0.35">
      <c r="F29" s="304" t="s">
        <v>450</v>
      </c>
      <c r="G29" s="304"/>
      <c r="H29" s="311" t="s">
        <v>95</v>
      </c>
      <c r="I29" s="311"/>
      <c r="J29" s="680" t="s">
        <v>97</v>
      </c>
      <c r="K29" s="681"/>
      <c r="L29" s="294" t="s">
        <v>96</v>
      </c>
      <c r="M29" s="294"/>
    </row>
    <row r="30" spans="2:24" ht="52.5" customHeight="1" x14ac:dyDescent="0.35">
      <c r="F30" s="304" t="s">
        <v>451</v>
      </c>
      <c r="G30" s="304"/>
      <c r="H30" s="552" t="s">
        <v>99</v>
      </c>
      <c r="I30" s="552"/>
      <c r="J30" s="680" t="s">
        <v>101</v>
      </c>
      <c r="K30" s="681"/>
      <c r="L30" s="294" t="s">
        <v>100</v>
      </c>
      <c r="M30" s="294"/>
    </row>
  </sheetData>
  <sheetProtection algorithmName="SHA-512" hashValue="sp0taQgTMEIWCcx2t1qbkK8NCEBneo4YiGs7EzYfZVnaMOPdqgdWw5U6RkLqHe2mQhdl0pOHrwI4Wa65YUYTTQ==" saltValue="cIUyVu6tvaivZvStLCqeZQ=="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J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32" priority="1" operator="between">
      <formula>4</formula>
      <formula>5</formula>
    </cfRule>
    <cfRule type="cellIs" dxfId="31" priority="2" operator="between">
      <formula>3</formula>
      <formula>3.99</formula>
    </cfRule>
    <cfRule type="cellIs" dxfId="30" priority="3" operator="between">
      <formula>0</formula>
      <formula>2.99</formula>
    </cfRule>
  </conditionalFormatting>
  <dataValidations count="3">
    <dataValidation type="list" allowBlank="1" showInputMessage="1" showErrorMessage="1" sqref="F14" xr:uid="{00000000-0002-0000-1800-000000000000}">
      <formula1>$Y$8:$AA$8</formula1>
    </dataValidation>
    <dataValidation type="list" allowBlank="1" showInputMessage="1" showErrorMessage="1" sqref="F15" xr:uid="{00000000-0002-0000-1800-000001000000}">
      <formula1>$AB$8:$AD$8</formula1>
    </dataValidation>
    <dataValidation type="list" allowBlank="1" showInputMessage="1" showErrorMessage="1" sqref="F16:F17" xr:uid="{00000000-0002-0000-1800-000002000000}">
      <formula1>$U$8:$V$8</formula1>
    </dataValidation>
  </dataValidation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AD30"/>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57.453125" style="1" customWidth="1"/>
    <col min="4" max="4" width="4.453125" style="1" customWidth="1"/>
    <col min="5" max="5" width="34" style="1" customWidth="1"/>
    <col min="6" max="6" width="28.36328125" style="1" customWidth="1"/>
    <col min="7"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2.6328125" style="1" hidden="1" customWidth="1"/>
    <col min="22" max="22" width="3.453125" style="1" hidden="1" customWidth="1"/>
    <col min="23" max="23" width="2.6328125" style="1" hidden="1" customWidth="1"/>
    <col min="24" max="24" width="3.453125" style="1" hidden="1" customWidth="1"/>
    <col min="25" max="30" width="0" style="1" hidden="1" customWidth="1"/>
    <col min="31" max="16384" width="10.90625" style="1"/>
  </cols>
  <sheetData>
    <row r="4" spans="2:30" ht="14.5" customHeight="1" x14ac:dyDescent="0.35">
      <c r="B4" s="81"/>
      <c r="C4" s="564" t="s">
        <v>740</v>
      </c>
      <c r="D4" s="565"/>
      <c r="E4" s="565"/>
      <c r="F4" s="565"/>
      <c r="G4" s="565"/>
      <c r="H4" s="565"/>
      <c r="I4" s="565"/>
      <c r="J4" s="565"/>
      <c r="K4" s="565"/>
      <c r="L4" s="565"/>
      <c r="M4" s="565"/>
      <c r="N4" s="565"/>
      <c r="O4" s="565"/>
      <c r="P4" s="565"/>
    </row>
    <row r="5" spans="2:30" ht="14.5" customHeight="1" x14ac:dyDescent="0.35">
      <c r="B5" s="82"/>
      <c r="C5" s="564"/>
      <c r="D5" s="565"/>
      <c r="E5" s="565"/>
      <c r="F5" s="565"/>
      <c r="G5" s="565"/>
      <c r="H5" s="565"/>
      <c r="I5" s="565"/>
      <c r="J5" s="565"/>
      <c r="K5" s="565"/>
      <c r="L5" s="565"/>
      <c r="M5" s="565"/>
      <c r="N5" s="565"/>
      <c r="O5" s="565"/>
      <c r="P5" s="565"/>
    </row>
    <row r="6" spans="2:30" ht="14.5" customHeight="1" x14ac:dyDescent="0.35">
      <c r="B6" s="82"/>
      <c r="C6" s="564"/>
      <c r="D6" s="565"/>
      <c r="E6" s="565"/>
      <c r="F6" s="565"/>
      <c r="G6" s="565"/>
      <c r="H6" s="565"/>
      <c r="I6" s="565"/>
      <c r="J6" s="565"/>
      <c r="K6" s="565"/>
      <c r="L6" s="565"/>
      <c r="M6" s="565"/>
      <c r="N6" s="565"/>
      <c r="O6" s="565"/>
      <c r="P6" s="565"/>
    </row>
    <row r="7" spans="2:30" ht="14.5" customHeight="1" x14ac:dyDescent="0.35">
      <c r="B7" s="83"/>
      <c r="C7" s="564"/>
      <c r="D7" s="565"/>
      <c r="E7" s="565"/>
      <c r="F7" s="565"/>
      <c r="G7" s="565"/>
      <c r="H7" s="565"/>
      <c r="I7" s="565"/>
      <c r="J7" s="565"/>
      <c r="K7" s="565"/>
      <c r="L7" s="565"/>
      <c r="M7" s="565"/>
      <c r="N7" s="565"/>
      <c r="O7" s="565"/>
      <c r="P7" s="565"/>
      <c r="U7" s="606">
        <v>2</v>
      </c>
      <c r="V7" s="606"/>
      <c r="W7" s="606">
        <v>4</v>
      </c>
      <c r="X7" s="633"/>
    </row>
    <row r="8" spans="2:30" ht="28.5" customHeight="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741</v>
      </c>
      <c r="Z8" s="135" t="s">
        <v>742</v>
      </c>
      <c r="AA8" s="135" t="s">
        <v>743</v>
      </c>
      <c r="AB8" s="166" t="s">
        <v>744</v>
      </c>
      <c r="AC8" s="135" t="s">
        <v>745</v>
      </c>
      <c r="AD8" s="135" t="s">
        <v>746</v>
      </c>
    </row>
    <row r="9" spans="2:30"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5</v>
      </c>
      <c r="Z9" s="135">
        <v>3</v>
      </c>
      <c r="AA9" s="135">
        <v>0</v>
      </c>
      <c r="AB9" s="166">
        <v>0</v>
      </c>
      <c r="AC9" s="135">
        <v>3</v>
      </c>
      <c r="AD9" s="135">
        <v>5</v>
      </c>
    </row>
    <row r="10" spans="2:30" x14ac:dyDescent="0.35">
      <c r="B10" s="568"/>
      <c r="C10" s="610"/>
      <c r="D10" s="613"/>
      <c r="E10" s="614"/>
      <c r="F10" s="614"/>
      <c r="G10" s="614"/>
      <c r="H10" s="614"/>
      <c r="I10" s="614"/>
      <c r="J10" s="577"/>
      <c r="K10" s="578"/>
      <c r="L10" s="578"/>
      <c r="M10" s="578"/>
      <c r="N10" s="578"/>
      <c r="O10" s="578"/>
      <c r="P10" s="579"/>
    </row>
    <row r="11" spans="2:30"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30" ht="64.5" customHeight="1" x14ac:dyDescent="0.35">
      <c r="B12" s="502" t="s">
        <v>412</v>
      </c>
      <c r="C12" s="504" t="s">
        <v>747</v>
      </c>
      <c r="D12" s="643">
        <v>1</v>
      </c>
      <c r="E12" s="645" t="s">
        <v>555</v>
      </c>
      <c r="F12" s="151" t="s">
        <v>748</v>
      </c>
      <c r="G12" s="152" t="s">
        <v>749</v>
      </c>
      <c r="H12" s="152" t="s">
        <v>750</v>
      </c>
      <c r="I12" s="95" t="s">
        <v>751</v>
      </c>
      <c r="J12" s="95" t="s">
        <v>752</v>
      </c>
      <c r="K12" s="95" t="s">
        <v>753</v>
      </c>
      <c r="L12" s="95" t="s">
        <v>754</v>
      </c>
      <c r="M12" s="668"/>
      <c r="N12" s="669"/>
      <c r="O12" s="557">
        <v>0.2</v>
      </c>
      <c r="P12" s="658">
        <f>SUM(IF(F13="X",1,0),IF(G13="X",1,0),IF(H13="X",1,0),IF(I13="X",0.5,0),IF(J13="X",0.5,0),IF(K13="X",0.5,0),IF(L13="X",0.5,0))</f>
        <v>0</v>
      </c>
    </row>
    <row r="13" spans="2:30" x14ac:dyDescent="0.35">
      <c r="B13" s="503"/>
      <c r="C13" s="505"/>
      <c r="D13" s="644"/>
      <c r="E13" s="646"/>
      <c r="F13" s="204"/>
      <c r="G13" s="204"/>
      <c r="H13" s="204"/>
      <c r="I13" s="204"/>
      <c r="J13" s="204"/>
      <c r="K13" s="204"/>
      <c r="L13" s="204"/>
      <c r="M13" s="673"/>
      <c r="N13" s="675"/>
      <c r="O13" s="619"/>
      <c r="P13" s="659"/>
    </row>
    <row r="14" spans="2:30" ht="60" customHeight="1" x14ac:dyDescent="0.35">
      <c r="B14" s="137" t="s">
        <v>500</v>
      </c>
      <c r="C14" s="138" t="s">
        <v>755</v>
      </c>
      <c r="D14" s="137">
        <v>2</v>
      </c>
      <c r="E14" s="127" t="s">
        <v>756</v>
      </c>
      <c r="F14" s="98"/>
      <c r="G14" s="580" t="s">
        <v>678</v>
      </c>
      <c r="H14" s="581"/>
      <c r="I14" s="581"/>
      <c r="J14" s="581"/>
      <c r="K14" s="581"/>
      <c r="L14" s="581"/>
      <c r="M14" s="581"/>
      <c r="N14" s="582"/>
      <c r="O14" s="140">
        <v>0.2</v>
      </c>
      <c r="P14" s="136" t="e">
        <f>HLOOKUP(F14,Y8:AA9,2,0)</f>
        <v>#N/A</v>
      </c>
    </row>
    <row r="15" spans="2:30" ht="61.5" customHeight="1" x14ac:dyDescent="0.35">
      <c r="B15" s="137" t="s">
        <v>439</v>
      </c>
      <c r="C15" s="138" t="s">
        <v>757</v>
      </c>
      <c r="D15" s="137">
        <v>3</v>
      </c>
      <c r="E15" s="138" t="s">
        <v>758</v>
      </c>
      <c r="F15" s="98"/>
      <c r="G15" s="682" t="s">
        <v>678</v>
      </c>
      <c r="H15" s="683"/>
      <c r="I15" s="683"/>
      <c r="J15" s="683"/>
      <c r="K15" s="683"/>
      <c r="L15" s="683"/>
      <c r="M15" s="683"/>
      <c r="N15" s="684"/>
      <c r="O15" s="140">
        <v>0.2</v>
      </c>
      <c r="P15" s="141" t="e">
        <f>HLOOKUP(F15,U8:V9,2,0)</f>
        <v>#N/A</v>
      </c>
      <c r="U15" s="101"/>
      <c r="V15" s="101"/>
      <c r="W15" s="101"/>
      <c r="X15" s="101"/>
    </row>
    <row r="16" spans="2:30" ht="60.65" customHeight="1" x14ac:dyDescent="0.35">
      <c r="B16" s="95" t="s">
        <v>563</v>
      </c>
      <c r="C16" s="96" t="s">
        <v>759</v>
      </c>
      <c r="D16" s="95">
        <v>4</v>
      </c>
      <c r="E16" s="96" t="s">
        <v>760</v>
      </c>
      <c r="F16" s="132"/>
      <c r="G16" s="626" t="s">
        <v>678</v>
      </c>
      <c r="H16" s="627"/>
      <c r="I16" s="627"/>
      <c r="J16" s="627"/>
      <c r="K16" s="627"/>
      <c r="L16" s="627"/>
      <c r="M16" s="627"/>
      <c r="N16" s="628"/>
      <c r="O16" s="99">
        <v>0.2</v>
      </c>
      <c r="P16" s="136" t="e">
        <f>HLOOKUP(F16,AB8:AD9,2,0)</f>
        <v>#N/A</v>
      </c>
      <c r="U16" s="101"/>
      <c r="V16" s="101"/>
      <c r="W16" s="101"/>
      <c r="X16" s="101"/>
    </row>
    <row r="17" spans="2:24" s="101" customFormat="1" ht="72.650000000000006" customHeight="1" x14ac:dyDescent="0.35">
      <c r="B17" s="137" t="s">
        <v>442</v>
      </c>
      <c r="C17" s="138" t="s">
        <v>566</v>
      </c>
      <c r="D17" s="137">
        <v>5</v>
      </c>
      <c r="E17" s="139" t="s">
        <v>529</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68.5" customHeight="1" x14ac:dyDescent="0.35">
      <c r="F28" s="304" t="s">
        <v>448</v>
      </c>
      <c r="G28" s="304"/>
      <c r="H28" s="305" t="s">
        <v>62</v>
      </c>
      <c r="I28" s="305"/>
      <c r="J28" s="680" t="s">
        <v>449</v>
      </c>
      <c r="K28" s="681"/>
      <c r="L28" s="294" t="s">
        <v>63</v>
      </c>
      <c r="M28" s="294"/>
    </row>
    <row r="29" spans="2:24" ht="68.5" customHeight="1" x14ac:dyDescent="0.35">
      <c r="F29" s="304" t="s">
        <v>450</v>
      </c>
      <c r="G29" s="304"/>
      <c r="H29" s="311" t="s">
        <v>95</v>
      </c>
      <c r="I29" s="311"/>
      <c r="J29" s="680" t="s">
        <v>97</v>
      </c>
      <c r="K29" s="681"/>
      <c r="L29" s="294" t="s">
        <v>96</v>
      </c>
      <c r="M29" s="294"/>
    </row>
    <row r="30" spans="2:24" ht="68.5" customHeight="1" x14ac:dyDescent="0.35">
      <c r="F30" s="304" t="s">
        <v>451</v>
      </c>
      <c r="G30" s="304"/>
      <c r="H30" s="552" t="s">
        <v>99</v>
      </c>
      <c r="I30" s="552"/>
      <c r="J30" s="680" t="s">
        <v>101</v>
      </c>
      <c r="K30" s="681"/>
      <c r="L30" s="294" t="s">
        <v>100</v>
      </c>
      <c r="M30" s="294"/>
    </row>
  </sheetData>
  <sheetProtection algorithmName="SHA-512" hashValue="lAXMC7lTW099RMGPJXX9HkUi2/Ou8GlKIESKfY6URx1q1cXlkIs7CM3KZs0SB2HHR+0Cy7wrT5RYNG/ijWBI3g==" saltValue="FowRgehcX5sRL5y1sTYSUg=="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M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29" priority="1" operator="between">
      <formula>4</formula>
      <formula>5</formula>
    </cfRule>
    <cfRule type="cellIs" dxfId="28" priority="2" operator="between">
      <formula>3</formula>
      <formula>3.99</formula>
    </cfRule>
    <cfRule type="cellIs" dxfId="27" priority="3" operator="between">
      <formula>0</formula>
      <formula>2.99</formula>
    </cfRule>
  </conditionalFormatting>
  <dataValidations count="3">
    <dataValidation type="list" allowBlank="1" showInputMessage="1" showErrorMessage="1" sqref="F16" xr:uid="{00000000-0002-0000-1900-000000000000}">
      <formula1>$AB$8:$AD$8</formula1>
    </dataValidation>
    <dataValidation type="list" allowBlank="1" showInputMessage="1" showErrorMessage="1" sqref="F14" xr:uid="{00000000-0002-0000-1900-000001000000}">
      <formula1>$Y$8:$AA$8</formula1>
    </dataValidation>
    <dataValidation type="list" allowBlank="1" showInputMessage="1" showErrorMessage="1" sqref="F17 F15" xr:uid="{00000000-0002-0000-1900-000002000000}">
      <formula1>$U$8:$V$8</formula1>
    </dataValidation>
  </dataValidation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4:AB30"/>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71.453125" style="1" customWidth="1"/>
    <col min="4" max="4" width="4.453125" style="1" customWidth="1"/>
    <col min="5" max="5" width="32.453125" style="1" customWidth="1"/>
    <col min="6" max="6" width="26.90625" style="1" customWidth="1"/>
    <col min="7"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2.6328125" style="1" hidden="1" customWidth="1"/>
    <col min="22" max="22" width="3.453125" style="1" hidden="1" customWidth="1"/>
    <col min="23" max="23" width="2.6328125" style="1" hidden="1" customWidth="1"/>
    <col min="24" max="24" width="3.453125" style="1" hidden="1" customWidth="1"/>
    <col min="25" max="28" width="0" style="1" hidden="1" customWidth="1"/>
    <col min="29" max="16384" width="10.90625" style="1"/>
  </cols>
  <sheetData>
    <row r="4" spans="2:28" ht="14.5" customHeight="1" x14ac:dyDescent="0.35">
      <c r="B4" s="81"/>
      <c r="C4" s="564" t="s">
        <v>761</v>
      </c>
      <c r="D4" s="565"/>
      <c r="E4" s="565"/>
      <c r="F4" s="565"/>
      <c r="G4" s="565"/>
      <c r="H4" s="565"/>
      <c r="I4" s="565"/>
      <c r="J4" s="565"/>
      <c r="K4" s="565"/>
      <c r="L4" s="565"/>
      <c r="M4" s="565"/>
      <c r="N4" s="565"/>
      <c r="O4" s="565"/>
      <c r="P4" s="565"/>
    </row>
    <row r="5" spans="2:28" ht="14.5" customHeight="1" x14ac:dyDescent="0.35">
      <c r="B5" s="82"/>
      <c r="C5" s="564"/>
      <c r="D5" s="565"/>
      <c r="E5" s="565"/>
      <c r="F5" s="565"/>
      <c r="G5" s="565"/>
      <c r="H5" s="565"/>
      <c r="I5" s="565"/>
      <c r="J5" s="565"/>
      <c r="K5" s="565"/>
      <c r="L5" s="565"/>
      <c r="M5" s="565"/>
      <c r="N5" s="565"/>
      <c r="O5" s="565"/>
      <c r="P5" s="565"/>
    </row>
    <row r="6" spans="2:28" ht="14.5" customHeight="1" x14ac:dyDescent="0.35">
      <c r="B6" s="82"/>
      <c r="C6" s="564"/>
      <c r="D6" s="565"/>
      <c r="E6" s="565"/>
      <c r="F6" s="565"/>
      <c r="G6" s="565"/>
      <c r="H6" s="565"/>
      <c r="I6" s="565"/>
      <c r="J6" s="565"/>
      <c r="K6" s="565"/>
      <c r="L6" s="565"/>
      <c r="M6" s="565"/>
      <c r="N6" s="565"/>
      <c r="O6" s="565"/>
      <c r="P6" s="565"/>
    </row>
    <row r="7" spans="2:28" ht="14.5" customHeight="1" x14ac:dyDescent="0.35">
      <c r="B7" s="83"/>
      <c r="C7" s="564"/>
      <c r="D7" s="565"/>
      <c r="E7" s="565"/>
      <c r="F7" s="565"/>
      <c r="G7" s="565"/>
      <c r="H7" s="565"/>
      <c r="I7" s="565"/>
      <c r="J7" s="565"/>
      <c r="K7" s="565"/>
      <c r="L7" s="565"/>
      <c r="M7" s="565"/>
      <c r="N7" s="565"/>
      <c r="O7" s="565"/>
      <c r="P7" s="565"/>
      <c r="U7" s="606">
        <v>2</v>
      </c>
      <c r="V7" s="606"/>
      <c r="W7" s="606">
        <v>4</v>
      </c>
      <c r="X7" s="633"/>
    </row>
    <row r="8" spans="2:28" ht="3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603</v>
      </c>
      <c r="Z8" s="135" t="s">
        <v>604</v>
      </c>
      <c r="AA8" s="135" t="s">
        <v>605</v>
      </c>
      <c r="AB8" s="135" t="s">
        <v>606</v>
      </c>
    </row>
    <row r="9" spans="2:28"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0</v>
      </c>
      <c r="Z9" s="135">
        <v>1</v>
      </c>
      <c r="AA9" s="135">
        <v>3</v>
      </c>
      <c r="AB9" s="135">
        <v>5</v>
      </c>
    </row>
    <row r="10" spans="2:28" x14ac:dyDescent="0.35">
      <c r="B10" s="568"/>
      <c r="C10" s="610"/>
      <c r="D10" s="613"/>
      <c r="E10" s="614"/>
      <c r="F10" s="614"/>
      <c r="G10" s="614"/>
      <c r="H10" s="614"/>
      <c r="I10" s="614"/>
      <c r="J10" s="577"/>
      <c r="K10" s="578"/>
      <c r="L10" s="578"/>
      <c r="M10" s="578"/>
      <c r="N10" s="578"/>
      <c r="O10" s="578"/>
      <c r="P10" s="579"/>
    </row>
    <row r="11" spans="2:28"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8" ht="64.5" customHeight="1" x14ac:dyDescent="0.35">
      <c r="B12" s="502" t="s">
        <v>412</v>
      </c>
      <c r="C12" s="504" t="s">
        <v>762</v>
      </c>
      <c r="D12" s="643">
        <v>1</v>
      </c>
      <c r="E12" s="645" t="s">
        <v>555</v>
      </c>
      <c r="F12" s="151" t="s">
        <v>763</v>
      </c>
      <c r="G12" s="152" t="s">
        <v>764</v>
      </c>
      <c r="H12" s="152" t="s">
        <v>710</v>
      </c>
      <c r="I12" s="152" t="s">
        <v>765</v>
      </c>
      <c r="J12" s="95" t="s">
        <v>766</v>
      </c>
      <c r="K12" s="95" t="s">
        <v>767</v>
      </c>
      <c r="L12" s="647"/>
      <c r="M12" s="687"/>
      <c r="N12" s="648"/>
      <c r="O12" s="557">
        <v>0.2</v>
      </c>
      <c r="P12" s="658">
        <f>SUM(IF(F13="X",1,0),IF(G13="X",1,0),IF(H13="X",1,0),IF(I13="X",1,0),IF(J13="X",0.5,0),IF(K13="X",0.5,0))</f>
        <v>0</v>
      </c>
    </row>
    <row r="13" spans="2:28" x14ac:dyDescent="0.35">
      <c r="B13" s="503"/>
      <c r="C13" s="505"/>
      <c r="D13" s="644"/>
      <c r="E13" s="646"/>
      <c r="F13" s="204"/>
      <c r="G13" s="204"/>
      <c r="H13" s="204"/>
      <c r="I13" s="204"/>
      <c r="J13" s="204"/>
      <c r="K13" s="204"/>
      <c r="L13" s="649"/>
      <c r="M13" s="688"/>
      <c r="N13" s="650"/>
      <c r="O13" s="619"/>
      <c r="P13" s="659"/>
    </row>
    <row r="14" spans="2:28" ht="81" customHeight="1" x14ac:dyDescent="0.35">
      <c r="B14" s="137" t="s">
        <v>500</v>
      </c>
      <c r="C14" s="138" t="s">
        <v>768</v>
      </c>
      <c r="D14" s="137">
        <v>2</v>
      </c>
      <c r="E14" s="127" t="s">
        <v>769</v>
      </c>
      <c r="F14" s="98"/>
      <c r="G14" s="580" t="s">
        <v>678</v>
      </c>
      <c r="H14" s="581"/>
      <c r="I14" s="581"/>
      <c r="J14" s="581"/>
      <c r="K14" s="581"/>
      <c r="L14" s="581"/>
      <c r="M14" s="581"/>
      <c r="N14" s="582"/>
      <c r="O14" s="140">
        <v>0.2</v>
      </c>
      <c r="P14" s="136" t="e">
        <f>HLOOKUP(F14,U8:V9,2,0)</f>
        <v>#N/A</v>
      </c>
    </row>
    <row r="15" spans="2:28" ht="69.650000000000006" customHeight="1" x14ac:dyDescent="0.35">
      <c r="B15" s="137" t="s">
        <v>439</v>
      </c>
      <c r="C15" s="138" t="s">
        <v>770</v>
      </c>
      <c r="D15" s="137">
        <v>3</v>
      </c>
      <c r="E15" s="138" t="s">
        <v>771</v>
      </c>
      <c r="F15" s="98"/>
      <c r="G15" s="682" t="s">
        <v>678</v>
      </c>
      <c r="H15" s="683"/>
      <c r="I15" s="683"/>
      <c r="J15" s="683"/>
      <c r="K15" s="683"/>
      <c r="L15" s="683"/>
      <c r="M15" s="683"/>
      <c r="N15" s="684"/>
      <c r="O15" s="140">
        <v>0.2</v>
      </c>
      <c r="P15" s="141" t="e">
        <f>HLOOKUP(F15,U8:V9,2,0)</f>
        <v>#N/A</v>
      </c>
      <c r="U15" s="101"/>
      <c r="V15" s="101"/>
      <c r="W15" s="101"/>
      <c r="X15" s="101"/>
    </row>
    <row r="16" spans="2:28" ht="67.5" customHeight="1" x14ac:dyDescent="0.35">
      <c r="B16" s="95" t="s">
        <v>563</v>
      </c>
      <c r="C16" s="96" t="s">
        <v>772</v>
      </c>
      <c r="D16" s="95">
        <v>4</v>
      </c>
      <c r="E16" s="96" t="s">
        <v>773</v>
      </c>
      <c r="F16" s="132"/>
      <c r="G16" s="626" t="s">
        <v>678</v>
      </c>
      <c r="H16" s="627"/>
      <c r="I16" s="627"/>
      <c r="J16" s="627"/>
      <c r="K16" s="627"/>
      <c r="L16" s="627"/>
      <c r="M16" s="627"/>
      <c r="N16" s="628"/>
      <c r="O16" s="99">
        <v>0.2</v>
      </c>
      <c r="P16" s="136" t="e">
        <f>HLOOKUP(F16,Y8:AB9,2,0)</f>
        <v>#N/A</v>
      </c>
      <c r="U16" s="101"/>
      <c r="V16" s="101"/>
      <c r="W16" s="101"/>
      <c r="X16" s="101"/>
    </row>
    <row r="17" spans="2:24" s="101" customFormat="1" ht="70.5" customHeight="1" x14ac:dyDescent="0.35">
      <c r="B17" s="137" t="s">
        <v>442</v>
      </c>
      <c r="C17" s="138" t="s">
        <v>566</v>
      </c>
      <c r="D17" s="137">
        <v>5</v>
      </c>
      <c r="E17" s="139" t="s">
        <v>529</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46.5" customHeight="1" x14ac:dyDescent="0.35">
      <c r="F28" s="304" t="s">
        <v>448</v>
      </c>
      <c r="G28" s="304"/>
      <c r="H28" s="305" t="s">
        <v>62</v>
      </c>
      <c r="I28" s="305"/>
      <c r="J28" s="680" t="s">
        <v>449</v>
      </c>
      <c r="K28" s="681"/>
      <c r="L28" s="294" t="s">
        <v>63</v>
      </c>
      <c r="M28" s="294"/>
    </row>
    <row r="29" spans="2:24" ht="46.5" customHeight="1" x14ac:dyDescent="0.35">
      <c r="F29" s="304" t="s">
        <v>450</v>
      </c>
      <c r="G29" s="304"/>
      <c r="H29" s="311" t="s">
        <v>95</v>
      </c>
      <c r="I29" s="311"/>
      <c r="J29" s="680" t="s">
        <v>97</v>
      </c>
      <c r="K29" s="681"/>
      <c r="L29" s="294" t="s">
        <v>96</v>
      </c>
      <c r="M29" s="294"/>
    </row>
    <row r="30" spans="2:24" ht="46.5" customHeight="1" x14ac:dyDescent="0.35">
      <c r="F30" s="304" t="s">
        <v>451</v>
      </c>
      <c r="G30" s="304"/>
      <c r="H30" s="552" t="s">
        <v>99</v>
      </c>
      <c r="I30" s="552"/>
      <c r="J30" s="680" t="s">
        <v>101</v>
      </c>
      <c r="K30" s="681"/>
      <c r="L30" s="294" t="s">
        <v>100</v>
      </c>
      <c r="M30" s="294"/>
    </row>
  </sheetData>
  <sheetProtection algorithmName="SHA-512" hashValue="42iinAPZ07g0is/MM6hl4kYci5MKmYz17XxVXbPQqkCEPLacZqxKWLRSRecLfbSgiUhf365F4zSiojgi/QOeRw==" saltValue="cILHxvMwdmMZx9FQ1aUGbA=="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L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26" priority="1" operator="between">
      <formula>4</formula>
      <formula>5</formula>
    </cfRule>
    <cfRule type="cellIs" dxfId="25" priority="2" operator="between">
      <formula>3</formula>
      <formula>3.99</formula>
    </cfRule>
    <cfRule type="cellIs" dxfId="24" priority="3" operator="between">
      <formula>0</formula>
      <formula>2.99</formula>
    </cfRule>
  </conditionalFormatting>
  <dataValidations count="2">
    <dataValidation type="list" allowBlank="1" showInputMessage="1" showErrorMessage="1" sqref="F16" xr:uid="{00000000-0002-0000-1A00-000000000000}">
      <formula1>$Y$8:$AB$8</formula1>
    </dataValidation>
    <dataValidation type="list" allowBlank="1" showInputMessage="1" showErrorMessage="1" sqref="F17 F14:F15" xr:uid="{00000000-0002-0000-1A00-000001000000}">
      <formula1>$U$8:$V$8</formula1>
    </dataValidation>
  </dataValidation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4:AD29"/>
  <sheetViews>
    <sheetView zoomScale="90" zoomScaleNormal="90" workbookViewId="0">
      <selection activeCell="F3" sqref="F3"/>
    </sheetView>
  </sheetViews>
  <sheetFormatPr baseColWidth="10" defaultColWidth="10.90625" defaultRowHeight="14.5" x14ac:dyDescent="0.35"/>
  <cols>
    <col min="1" max="1" width="3.453125" style="1" customWidth="1"/>
    <col min="2" max="2" width="32.453125" style="1" customWidth="1"/>
    <col min="3" max="3" width="82.08984375" style="1" customWidth="1"/>
    <col min="4" max="4" width="4.453125" style="1" customWidth="1"/>
    <col min="5" max="5" width="46.6328125" style="1" customWidth="1"/>
    <col min="6" max="6" width="33.453125" style="1" customWidth="1"/>
    <col min="7"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hidden="1" customWidth="1"/>
    <col min="21" max="21" width="2.6328125" style="1" hidden="1" customWidth="1"/>
    <col min="22" max="22" width="3.453125" style="1" hidden="1" customWidth="1"/>
    <col min="23" max="23" width="2.6328125" style="1" hidden="1" customWidth="1"/>
    <col min="24" max="24" width="3.453125" style="1" hidden="1" customWidth="1"/>
    <col min="25" max="27" width="19.08984375" style="1" hidden="1" customWidth="1"/>
    <col min="28" max="32" width="0" style="1" hidden="1" customWidth="1"/>
    <col min="33" max="16384" width="10.90625" style="1"/>
  </cols>
  <sheetData>
    <row r="4" spans="2:30" ht="14.5" customHeight="1" x14ac:dyDescent="0.35">
      <c r="B4" s="81"/>
      <c r="C4" s="564" t="s">
        <v>85</v>
      </c>
      <c r="D4" s="565"/>
      <c r="E4" s="565"/>
      <c r="F4" s="565"/>
      <c r="G4" s="565"/>
      <c r="H4" s="565"/>
      <c r="I4" s="565"/>
      <c r="J4" s="565"/>
      <c r="K4" s="565"/>
      <c r="L4" s="565"/>
      <c r="M4" s="565"/>
      <c r="N4" s="565"/>
      <c r="O4" s="565"/>
      <c r="P4" s="565"/>
    </row>
    <row r="5" spans="2:30" ht="14.5" customHeight="1" x14ac:dyDescent="0.35">
      <c r="B5" s="82"/>
      <c r="C5" s="564"/>
      <c r="D5" s="565"/>
      <c r="E5" s="565"/>
      <c r="F5" s="565"/>
      <c r="G5" s="565"/>
      <c r="H5" s="565"/>
      <c r="I5" s="565"/>
      <c r="J5" s="565"/>
      <c r="K5" s="565"/>
      <c r="L5" s="565"/>
      <c r="M5" s="565"/>
      <c r="N5" s="565"/>
      <c r="O5" s="565"/>
      <c r="P5" s="565"/>
    </row>
    <row r="6" spans="2:30" ht="14.5" customHeight="1" x14ac:dyDescent="0.35">
      <c r="B6" s="82"/>
      <c r="C6" s="564"/>
      <c r="D6" s="565"/>
      <c r="E6" s="565"/>
      <c r="F6" s="565"/>
      <c r="G6" s="565"/>
      <c r="H6" s="565"/>
      <c r="I6" s="565"/>
      <c r="J6" s="565"/>
      <c r="K6" s="565"/>
      <c r="L6" s="565"/>
      <c r="M6" s="565"/>
      <c r="N6" s="565"/>
      <c r="O6" s="565"/>
      <c r="P6" s="565"/>
    </row>
    <row r="7" spans="2:30" ht="14.5" customHeight="1" x14ac:dyDescent="0.35">
      <c r="B7" s="83"/>
      <c r="C7" s="564"/>
      <c r="D7" s="565"/>
      <c r="E7" s="565"/>
      <c r="F7" s="565"/>
      <c r="G7" s="565"/>
      <c r="H7" s="565"/>
      <c r="I7" s="565"/>
      <c r="J7" s="565"/>
      <c r="K7" s="565"/>
      <c r="L7" s="565"/>
      <c r="M7" s="565"/>
      <c r="N7" s="565"/>
      <c r="O7" s="565"/>
      <c r="P7" s="565"/>
      <c r="U7" s="606">
        <v>2</v>
      </c>
      <c r="V7" s="606"/>
      <c r="W7" s="606">
        <v>4</v>
      </c>
      <c r="X7" s="633"/>
      <c r="Y7" s="704">
        <v>1</v>
      </c>
      <c r="Z7" s="373"/>
      <c r="AA7" s="705"/>
      <c r="AB7" s="704">
        <v>3</v>
      </c>
      <c r="AC7" s="373"/>
      <c r="AD7" s="705"/>
    </row>
    <row r="8" spans="2:30" ht="15.5"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72" t="s">
        <v>774</v>
      </c>
      <c r="Z8" s="173" t="s">
        <v>775</v>
      </c>
      <c r="AA8" s="174" t="s">
        <v>776</v>
      </c>
      <c r="AB8" s="175" t="s">
        <v>777</v>
      </c>
      <c r="AC8" s="176" t="s">
        <v>778</v>
      </c>
      <c r="AD8" s="177" t="s">
        <v>779</v>
      </c>
    </row>
    <row r="9" spans="2:30" ht="15.5" x14ac:dyDescent="0.35">
      <c r="B9" s="566"/>
      <c r="C9" s="609"/>
      <c r="D9" s="611" t="s">
        <v>405</v>
      </c>
      <c r="E9" s="612"/>
      <c r="F9" s="612"/>
      <c r="G9" s="612"/>
      <c r="H9" s="612"/>
      <c r="I9" s="612"/>
      <c r="J9" s="689"/>
      <c r="K9" s="690"/>
      <c r="L9" s="690"/>
      <c r="M9" s="690"/>
      <c r="N9" s="690"/>
      <c r="O9" s="690"/>
      <c r="P9" s="691"/>
      <c r="U9" s="119">
        <v>5</v>
      </c>
      <c r="V9" s="119">
        <v>0</v>
      </c>
      <c r="W9" s="119">
        <v>5</v>
      </c>
      <c r="X9" s="142">
        <v>0</v>
      </c>
      <c r="Y9" s="157">
        <v>0</v>
      </c>
      <c r="Z9" s="158">
        <v>3</v>
      </c>
      <c r="AA9" s="178">
        <v>5</v>
      </c>
      <c r="AB9" s="175">
        <v>5</v>
      </c>
      <c r="AC9" s="176">
        <v>3</v>
      </c>
      <c r="AD9" s="177">
        <v>0</v>
      </c>
    </row>
    <row r="10" spans="2:30" x14ac:dyDescent="0.35">
      <c r="B10" s="568"/>
      <c r="C10" s="610"/>
      <c r="D10" s="613"/>
      <c r="E10" s="614"/>
      <c r="F10" s="614"/>
      <c r="G10" s="614"/>
      <c r="H10" s="614"/>
      <c r="I10" s="614"/>
      <c r="J10" s="692"/>
      <c r="K10" s="693"/>
      <c r="L10" s="693"/>
      <c r="M10" s="693"/>
      <c r="N10" s="693"/>
      <c r="O10" s="693"/>
      <c r="P10" s="694"/>
    </row>
    <row r="11" spans="2:30"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30" ht="101.5" customHeight="1" x14ac:dyDescent="0.35">
      <c r="B12" s="137" t="s">
        <v>412</v>
      </c>
      <c r="C12" s="138" t="s">
        <v>780</v>
      </c>
      <c r="D12" s="179">
        <v>1</v>
      </c>
      <c r="E12" s="180" t="s">
        <v>781</v>
      </c>
      <c r="F12" s="98"/>
      <c r="G12" s="698" t="s">
        <v>678</v>
      </c>
      <c r="H12" s="699"/>
      <c r="I12" s="699"/>
      <c r="J12" s="699"/>
      <c r="K12" s="699"/>
      <c r="L12" s="699"/>
      <c r="M12" s="699"/>
      <c r="N12" s="700"/>
      <c r="O12" s="140">
        <v>0.2</v>
      </c>
      <c r="P12" s="181" t="e">
        <f>HLOOKUP(F12,Y8:AA9,2,0)</f>
        <v>#N/A</v>
      </c>
    </row>
    <row r="13" spans="2:30" ht="61" customHeight="1" x14ac:dyDescent="0.35">
      <c r="B13" s="137" t="s">
        <v>500</v>
      </c>
      <c r="C13" s="138" t="s">
        <v>782</v>
      </c>
      <c r="D13" s="137">
        <v>2</v>
      </c>
      <c r="E13" s="159" t="s">
        <v>783</v>
      </c>
      <c r="F13" s="98"/>
      <c r="G13" s="701" t="s">
        <v>678</v>
      </c>
      <c r="H13" s="702"/>
      <c r="I13" s="702"/>
      <c r="J13" s="702"/>
      <c r="K13" s="702"/>
      <c r="L13" s="702"/>
      <c r="M13" s="702"/>
      <c r="N13" s="703"/>
      <c r="O13" s="140">
        <v>0.2</v>
      </c>
      <c r="P13" s="136" t="e">
        <f>HLOOKUP(F13,U8:V9,2,0)</f>
        <v>#N/A</v>
      </c>
    </row>
    <row r="14" spans="2:30" ht="48.65" customHeight="1" x14ac:dyDescent="0.35">
      <c r="B14" s="137" t="s">
        <v>436</v>
      </c>
      <c r="C14" s="138" t="s">
        <v>784</v>
      </c>
      <c r="D14" s="137">
        <v>3</v>
      </c>
      <c r="E14" s="165" t="s">
        <v>785</v>
      </c>
      <c r="F14" s="98"/>
      <c r="G14" s="698" t="s">
        <v>678</v>
      </c>
      <c r="H14" s="699"/>
      <c r="I14" s="699"/>
      <c r="J14" s="699"/>
      <c r="K14" s="699"/>
      <c r="L14" s="699"/>
      <c r="M14" s="699"/>
      <c r="N14" s="700"/>
      <c r="O14" s="140">
        <v>0.2</v>
      </c>
      <c r="P14" s="141" t="e">
        <f>HLOOKUP(F14,U8:V9,2,0)</f>
        <v>#N/A</v>
      </c>
      <c r="U14" s="101"/>
      <c r="V14" s="101"/>
      <c r="W14" s="101"/>
      <c r="X14" s="101"/>
    </row>
    <row r="15" spans="2:30" ht="61.5" customHeight="1" x14ac:dyDescent="0.35">
      <c r="B15" s="95" t="s">
        <v>439</v>
      </c>
      <c r="C15" s="96" t="s">
        <v>786</v>
      </c>
      <c r="D15" s="95">
        <v>4</v>
      </c>
      <c r="E15" s="161" t="s">
        <v>787</v>
      </c>
      <c r="F15" s="132"/>
      <c r="G15" s="695" t="s">
        <v>678</v>
      </c>
      <c r="H15" s="696"/>
      <c r="I15" s="696"/>
      <c r="J15" s="696"/>
      <c r="K15" s="696"/>
      <c r="L15" s="696"/>
      <c r="M15" s="696"/>
      <c r="N15" s="697"/>
      <c r="O15" s="99">
        <v>0.2</v>
      </c>
      <c r="P15" s="136" t="e">
        <f>HLOOKUP(F15,AB8:AD9,2,0)</f>
        <v>#N/A</v>
      </c>
      <c r="U15" s="101"/>
      <c r="V15" s="101"/>
      <c r="W15" s="101"/>
      <c r="X15" s="101"/>
    </row>
    <row r="16" spans="2:30" s="101" customFormat="1" ht="61" customHeight="1" x14ac:dyDescent="0.35">
      <c r="B16" s="137" t="s">
        <v>442</v>
      </c>
      <c r="C16" s="138" t="s">
        <v>788</v>
      </c>
      <c r="D16" s="137">
        <v>5</v>
      </c>
      <c r="E16" s="162" t="s">
        <v>640</v>
      </c>
      <c r="F16" s="132"/>
      <c r="G16" s="706" t="s">
        <v>678</v>
      </c>
      <c r="H16" s="707"/>
      <c r="I16" s="707"/>
      <c r="J16" s="707"/>
      <c r="K16" s="707"/>
      <c r="L16" s="707"/>
      <c r="M16" s="707"/>
      <c r="N16" s="708"/>
      <c r="O16" s="140">
        <v>0.2</v>
      </c>
      <c r="P16" s="141" t="e">
        <f>HLOOKUP(F16,U8:V9,2,0)</f>
        <v>#N/A</v>
      </c>
      <c r="U16" s="1"/>
      <c r="V16" s="1"/>
      <c r="W16" s="1"/>
      <c r="X16" s="1"/>
    </row>
    <row r="17" spans="2:19" ht="23.5" customHeight="1" x14ac:dyDescent="0.35">
      <c r="B17" s="583" t="s">
        <v>482</v>
      </c>
      <c r="C17" s="584"/>
      <c r="D17" s="584"/>
      <c r="E17" s="584"/>
      <c r="F17" s="584"/>
      <c r="G17" s="584"/>
      <c r="H17" s="584"/>
      <c r="I17" s="584"/>
      <c r="J17" s="584"/>
      <c r="K17" s="584"/>
      <c r="L17" s="584"/>
      <c r="M17" s="584"/>
      <c r="N17" s="584"/>
      <c r="O17" s="525" t="s">
        <v>446</v>
      </c>
      <c r="P17" s="616" t="e">
        <f>SUM((O13*P13)+(O14*P14)+(O15*P15)+(O16*P16)+(O12*P12))</f>
        <v>#N/A</v>
      </c>
    </row>
    <row r="18" spans="2:19" ht="14.5" customHeight="1" x14ac:dyDescent="0.35">
      <c r="B18" s="586"/>
      <c r="C18" s="587"/>
      <c r="D18" s="587"/>
      <c r="E18" s="587"/>
      <c r="F18" s="587"/>
      <c r="G18" s="587"/>
      <c r="H18" s="587"/>
      <c r="I18" s="587"/>
      <c r="J18" s="587"/>
      <c r="K18" s="587"/>
      <c r="L18" s="587"/>
      <c r="M18" s="587"/>
      <c r="N18" s="587"/>
      <c r="O18" s="525"/>
      <c r="P18" s="617"/>
      <c r="R18" s="102"/>
      <c r="S18" s="102"/>
    </row>
    <row r="19" spans="2:19" ht="14.5" customHeight="1" x14ac:dyDescent="0.35">
      <c r="B19" s="586"/>
      <c r="C19" s="587"/>
      <c r="D19" s="587"/>
      <c r="E19" s="587"/>
      <c r="F19" s="587"/>
      <c r="G19" s="587"/>
      <c r="H19" s="587"/>
      <c r="I19" s="587"/>
      <c r="J19" s="587"/>
      <c r="K19" s="587"/>
      <c r="L19" s="587"/>
      <c r="M19" s="587"/>
      <c r="N19" s="587"/>
      <c r="O19" s="525"/>
      <c r="P19" s="617"/>
      <c r="R19" s="103"/>
      <c r="S19" s="103"/>
    </row>
    <row r="20" spans="2:19" ht="14.5" customHeight="1" x14ac:dyDescent="0.35">
      <c r="B20" s="586"/>
      <c r="C20" s="587"/>
      <c r="D20" s="587"/>
      <c r="E20" s="587"/>
      <c r="F20" s="587"/>
      <c r="G20" s="587"/>
      <c r="H20" s="587"/>
      <c r="I20" s="587"/>
      <c r="J20" s="587"/>
      <c r="K20" s="587"/>
      <c r="L20" s="587"/>
      <c r="M20" s="587"/>
      <c r="N20" s="587"/>
      <c r="O20" s="525"/>
      <c r="P20" s="617"/>
      <c r="R20" s="104"/>
      <c r="S20" s="104"/>
    </row>
    <row r="21" spans="2:19" ht="14.5" customHeight="1" x14ac:dyDescent="0.35">
      <c r="B21" s="586"/>
      <c r="C21" s="587"/>
      <c r="D21" s="587"/>
      <c r="E21" s="587"/>
      <c r="F21" s="587"/>
      <c r="G21" s="587"/>
      <c r="H21" s="587"/>
      <c r="I21" s="587"/>
      <c r="J21" s="587"/>
      <c r="K21" s="587"/>
      <c r="L21" s="587"/>
      <c r="M21" s="587"/>
      <c r="N21" s="587"/>
      <c r="O21" s="525"/>
      <c r="P21" s="617"/>
      <c r="R21" s="105"/>
      <c r="S21" s="105"/>
    </row>
    <row r="22" spans="2:19" ht="14.5" customHeight="1" x14ac:dyDescent="0.35">
      <c r="B22" s="586"/>
      <c r="C22" s="587"/>
      <c r="D22" s="587"/>
      <c r="E22" s="587"/>
      <c r="F22" s="587"/>
      <c r="G22" s="587"/>
      <c r="H22" s="587"/>
      <c r="I22" s="587"/>
      <c r="J22" s="587"/>
      <c r="K22" s="587"/>
      <c r="L22" s="587"/>
      <c r="M22" s="587"/>
      <c r="N22" s="587"/>
      <c r="O22" s="525"/>
      <c r="P22" s="617"/>
    </row>
    <row r="23" spans="2:19" ht="14.5" customHeight="1" x14ac:dyDescent="0.35">
      <c r="B23" s="586"/>
      <c r="C23" s="587"/>
      <c r="D23" s="587"/>
      <c r="E23" s="587"/>
      <c r="F23" s="587"/>
      <c r="G23" s="587"/>
      <c r="H23" s="587"/>
      <c r="I23" s="587"/>
      <c r="J23" s="587"/>
      <c r="K23" s="587"/>
      <c r="L23" s="587"/>
      <c r="M23" s="587"/>
      <c r="N23" s="587"/>
      <c r="O23" s="525"/>
      <c r="P23" s="617"/>
    </row>
    <row r="24" spans="2:19" ht="14.5" customHeight="1" x14ac:dyDescent="0.35">
      <c r="B24" s="589"/>
      <c r="C24" s="590"/>
      <c r="D24" s="590"/>
      <c r="E24" s="590"/>
      <c r="F24" s="590"/>
      <c r="G24" s="590"/>
      <c r="H24" s="590"/>
      <c r="I24" s="590"/>
      <c r="J24" s="590"/>
      <c r="K24" s="590"/>
      <c r="L24" s="590"/>
      <c r="M24" s="590"/>
      <c r="N24" s="590"/>
      <c r="O24" s="525"/>
      <c r="P24" s="618"/>
    </row>
    <row r="26" spans="2:19" ht="15.5" x14ac:dyDescent="0.35">
      <c r="F26" s="596" t="s">
        <v>390</v>
      </c>
      <c r="G26" s="596"/>
      <c r="H26" s="596" t="s">
        <v>391</v>
      </c>
      <c r="I26" s="596"/>
      <c r="J26" s="678" t="s">
        <v>447</v>
      </c>
      <c r="K26" s="679"/>
      <c r="L26" s="596" t="s">
        <v>392</v>
      </c>
      <c r="M26" s="596"/>
    </row>
    <row r="27" spans="2:19" ht="56.5" customHeight="1" x14ac:dyDescent="0.35">
      <c r="F27" s="304" t="s">
        <v>448</v>
      </c>
      <c r="G27" s="304"/>
      <c r="H27" s="305" t="s">
        <v>62</v>
      </c>
      <c r="I27" s="305"/>
      <c r="J27" s="680" t="s">
        <v>449</v>
      </c>
      <c r="K27" s="681"/>
      <c r="L27" s="294" t="s">
        <v>63</v>
      </c>
      <c r="M27" s="294"/>
    </row>
    <row r="28" spans="2:19" ht="56.5" customHeight="1" x14ac:dyDescent="0.35">
      <c r="F28" s="304" t="s">
        <v>450</v>
      </c>
      <c r="G28" s="304"/>
      <c r="H28" s="311" t="s">
        <v>95</v>
      </c>
      <c r="I28" s="311"/>
      <c r="J28" s="680" t="s">
        <v>97</v>
      </c>
      <c r="K28" s="681"/>
      <c r="L28" s="294" t="s">
        <v>96</v>
      </c>
      <c r="M28" s="294"/>
    </row>
    <row r="29" spans="2:19" ht="56.5" customHeight="1" x14ac:dyDescent="0.35">
      <c r="F29" s="304" t="s">
        <v>451</v>
      </c>
      <c r="G29" s="304"/>
      <c r="H29" s="552" t="s">
        <v>99</v>
      </c>
      <c r="I29" s="552"/>
      <c r="J29" s="680" t="s">
        <v>101</v>
      </c>
      <c r="K29" s="681"/>
      <c r="L29" s="294" t="s">
        <v>100</v>
      </c>
      <c r="M29" s="294"/>
    </row>
  </sheetData>
  <sheetProtection algorithmName="SHA-512" hashValue="W7mZEuzUVS2ytSd50R2LbKzBJtsNDtFVDDKzg61FTXT4at45nJvIgSBwKMMDA08Kg5+yzZIFXDsEynQWhKcErQ==" saltValue="KV7P1Um3rEvlh2Lt1WFL1g==" spinCount="100000" sheet="1" objects="1" scenarios="1"/>
  <mergeCells count="35">
    <mergeCell ref="J26:K26"/>
    <mergeCell ref="J27:K27"/>
    <mergeCell ref="J28:K28"/>
    <mergeCell ref="J29:K29"/>
    <mergeCell ref="AB7:AD7"/>
    <mergeCell ref="C4:P7"/>
    <mergeCell ref="U7:V7"/>
    <mergeCell ref="W7:X7"/>
    <mergeCell ref="Y7:AA7"/>
    <mergeCell ref="G16:N16"/>
    <mergeCell ref="B17:N24"/>
    <mergeCell ref="O17:O24"/>
    <mergeCell ref="P17:P24"/>
    <mergeCell ref="F26:G26"/>
    <mergeCell ref="H26:I26"/>
    <mergeCell ref="L26:M26"/>
    <mergeCell ref="B8:C10"/>
    <mergeCell ref="D8:P8"/>
    <mergeCell ref="D9:I10"/>
    <mergeCell ref="J9:P10"/>
    <mergeCell ref="G15:N15"/>
    <mergeCell ref="D11:E11"/>
    <mergeCell ref="F11:N11"/>
    <mergeCell ref="G12:N12"/>
    <mergeCell ref="G13:N13"/>
    <mergeCell ref="G14:N14"/>
    <mergeCell ref="F29:G29"/>
    <mergeCell ref="H29:I29"/>
    <mergeCell ref="L29:M29"/>
    <mergeCell ref="F27:G27"/>
    <mergeCell ref="H27:I27"/>
    <mergeCell ref="L27:M27"/>
    <mergeCell ref="F28:G28"/>
    <mergeCell ref="H28:I28"/>
    <mergeCell ref="L28:M28"/>
  </mergeCells>
  <conditionalFormatting sqref="P17">
    <cfRule type="cellIs" dxfId="23" priority="1" operator="between">
      <formula>4</formula>
      <formula>5</formula>
    </cfRule>
    <cfRule type="cellIs" dxfId="22" priority="2" operator="between">
      <formula>3</formula>
      <formula>3.99</formula>
    </cfRule>
    <cfRule type="cellIs" dxfId="21" priority="3" operator="between">
      <formula>0</formula>
      <formula>2.99</formula>
    </cfRule>
  </conditionalFormatting>
  <dataValidations count="3">
    <dataValidation type="list" allowBlank="1" showInputMessage="1" showErrorMessage="1" sqref="F12" xr:uid="{00000000-0002-0000-1B00-000000000000}">
      <formula1>$Y$8:$AA$8</formula1>
    </dataValidation>
    <dataValidation type="list" allowBlank="1" showInputMessage="1" showErrorMessage="1" sqref="F15" xr:uid="{00000000-0002-0000-1B00-000001000000}">
      <formula1>$AB$8:$AD$8</formula1>
    </dataValidation>
    <dataValidation type="list" allowBlank="1" showInputMessage="1" showErrorMessage="1" sqref="F13:F14 F16" xr:uid="{00000000-0002-0000-1B00-000002000000}">
      <formula1>$U$8:$V$8</formula1>
    </dataValidation>
  </dataValidation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4:X30"/>
  <sheetViews>
    <sheetView zoomScale="90" zoomScaleNormal="90" workbookViewId="0">
      <selection activeCell="G1" sqref="G1"/>
    </sheetView>
  </sheetViews>
  <sheetFormatPr baseColWidth="10" defaultColWidth="10.90625" defaultRowHeight="14.5" x14ac:dyDescent="0.35"/>
  <cols>
    <col min="1" max="1" width="3.453125" style="1" customWidth="1"/>
    <col min="2" max="2" width="32.453125" style="1" customWidth="1"/>
    <col min="3" max="3" width="59" style="1" customWidth="1"/>
    <col min="4" max="4" width="4.453125" style="1" customWidth="1"/>
    <col min="5" max="5" width="44.08984375" style="1" customWidth="1"/>
    <col min="6" max="6" width="35.08984375" style="1" customWidth="1"/>
    <col min="7" max="7" width="35.453125" style="1" customWidth="1"/>
    <col min="8" max="8" width="29.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24.453125" style="1" customWidth="1"/>
    <col min="21" max="21" width="2.6328125" style="1" hidden="1" customWidth="1"/>
    <col min="22" max="22" width="3.453125" style="1" hidden="1" customWidth="1"/>
    <col min="23" max="23" width="2.6328125" style="1" hidden="1" customWidth="1"/>
    <col min="24" max="24" width="3.453125" style="1" hidden="1" customWidth="1"/>
    <col min="25" max="16384" width="10.90625" style="1"/>
  </cols>
  <sheetData>
    <row r="4" spans="2:24" ht="14.5" customHeight="1" x14ac:dyDescent="0.35">
      <c r="B4" s="81"/>
      <c r="C4" s="564" t="s">
        <v>87</v>
      </c>
      <c r="D4" s="565"/>
      <c r="E4" s="565"/>
      <c r="F4" s="565"/>
      <c r="G4" s="565"/>
      <c r="H4" s="565"/>
      <c r="I4" s="565"/>
      <c r="J4" s="565"/>
      <c r="K4" s="565"/>
      <c r="L4" s="565"/>
      <c r="M4" s="565"/>
      <c r="N4" s="565"/>
      <c r="O4" s="565"/>
      <c r="P4" s="565"/>
    </row>
    <row r="5" spans="2:24" ht="14.5" customHeight="1" x14ac:dyDescent="0.35">
      <c r="B5" s="82"/>
      <c r="C5" s="564"/>
      <c r="D5" s="565"/>
      <c r="E5" s="565"/>
      <c r="F5" s="565"/>
      <c r="G5" s="565"/>
      <c r="H5" s="565"/>
      <c r="I5" s="565"/>
      <c r="J5" s="565"/>
      <c r="K5" s="565"/>
      <c r="L5" s="565"/>
      <c r="M5" s="565"/>
      <c r="N5" s="565"/>
      <c r="O5" s="565"/>
      <c r="P5" s="565"/>
    </row>
    <row r="6" spans="2:24" ht="14.5" customHeight="1" x14ac:dyDescent="0.35">
      <c r="B6" s="82"/>
      <c r="C6" s="564"/>
      <c r="D6" s="565"/>
      <c r="E6" s="565"/>
      <c r="F6" s="565"/>
      <c r="G6" s="565"/>
      <c r="H6" s="565"/>
      <c r="I6" s="565"/>
      <c r="J6" s="565"/>
      <c r="K6" s="565"/>
      <c r="L6" s="565"/>
      <c r="M6" s="565"/>
      <c r="N6" s="565"/>
      <c r="O6" s="565"/>
      <c r="P6" s="565"/>
    </row>
    <row r="7" spans="2:24" ht="14.5" customHeight="1" x14ac:dyDescent="0.35">
      <c r="B7" s="83"/>
      <c r="C7" s="564"/>
      <c r="D7" s="565"/>
      <c r="E7" s="565"/>
      <c r="F7" s="565"/>
      <c r="G7" s="565"/>
      <c r="H7" s="565"/>
      <c r="I7" s="565"/>
      <c r="J7" s="565"/>
      <c r="K7" s="565"/>
      <c r="L7" s="565"/>
      <c r="M7" s="565"/>
      <c r="N7" s="565"/>
      <c r="O7" s="565"/>
      <c r="P7" s="565"/>
      <c r="U7" s="606">
        <v>2</v>
      </c>
      <c r="V7" s="606"/>
      <c r="W7" s="606">
        <v>4</v>
      </c>
      <c r="X7" s="633"/>
    </row>
    <row r="8" spans="2:24"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row>
    <row r="9" spans="2:24" x14ac:dyDescent="0.35">
      <c r="B9" s="566"/>
      <c r="C9" s="609"/>
      <c r="D9" s="611" t="s">
        <v>405</v>
      </c>
      <c r="E9" s="612"/>
      <c r="F9" s="612"/>
      <c r="G9" s="612"/>
      <c r="H9" s="612"/>
      <c r="I9" s="612"/>
      <c r="J9" s="574"/>
      <c r="K9" s="575"/>
      <c r="L9" s="575"/>
      <c r="M9" s="575"/>
      <c r="N9" s="575"/>
      <c r="O9" s="575"/>
      <c r="P9" s="576"/>
      <c r="U9" s="119">
        <v>5</v>
      </c>
      <c r="V9" s="119">
        <v>0</v>
      </c>
      <c r="W9" s="119">
        <v>5</v>
      </c>
      <c r="X9" s="142">
        <v>0</v>
      </c>
    </row>
    <row r="10" spans="2:24" x14ac:dyDescent="0.35">
      <c r="B10" s="568"/>
      <c r="C10" s="610"/>
      <c r="D10" s="613"/>
      <c r="E10" s="614"/>
      <c r="F10" s="614"/>
      <c r="G10" s="614"/>
      <c r="H10" s="614"/>
      <c r="I10" s="614"/>
      <c r="J10" s="577"/>
      <c r="K10" s="578"/>
      <c r="L10" s="578"/>
      <c r="M10" s="578"/>
      <c r="N10" s="578"/>
      <c r="O10" s="578"/>
      <c r="P10" s="579"/>
    </row>
    <row r="11" spans="2:24"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4" ht="60" customHeight="1" x14ac:dyDescent="0.35">
      <c r="B12" s="502" t="s">
        <v>412</v>
      </c>
      <c r="C12" s="504" t="s">
        <v>789</v>
      </c>
      <c r="D12" s="643">
        <v>1</v>
      </c>
      <c r="E12" s="504" t="s">
        <v>555</v>
      </c>
      <c r="F12" s="152" t="s">
        <v>790</v>
      </c>
      <c r="G12" s="152" t="s">
        <v>791</v>
      </c>
      <c r="H12" s="668"/>
      <c r="I12" s="672"/>
      <c r="J12" s="672"/>
      <c r="K12" s="672"/>
      <c r="L12" s="672"/>
      <c r="M12" s="672"/>
      <c r="N12" s="669"/>
      <c r="O12" s="557">
        <v>0.2</v>
      </c>
      <c r="P12" s="658">
        <f>SUM(IF(F13="X",2.5,0),IF(G13="X",2.5,0))</f>
        <v>0</v>
      </c>
    </row>
    <row r="13" spans="2:24" ht="20.5" customHeight="1" x14ac:dyDescent="0.35">
      <c r="B13" s="503"/>
      <c r="C13" s="505"/>
      <c r="D13" s="644"/>
      <c r="E13" s="505"/>
      <c r="F13" s="204"/>
      <c r="G13" s="204"/>
      <c r="H13" s="673"/>
      <c r="I13" s="674"/>
      <c r="J13" s="674"/>
      <c r="K13" s="674"/>
      <c r="L13" s="674"/>
      <c r="M13" s="674"/>
      <c r="N13" s="675"/>
      <c r="O13" s="619"/>
      <c r="P13" s="659"/>
    </row>
    <row r="14" spans="2:24" ht="67.5" customHeight="1" x14ac:dyDescent="0.35">
      <c r="B14" s="137" t="s">
        <v>675</v>
      </c>
      <c r="C14" s="138" t="s">
        <v>575</v>
      </c>
      <c r="D14" s="137">
        <v>2</v>
      </c>
      <c r="E14" s="159" t="s">
        <v>576</v>
      </c>
      <c r="F14" s="98"/>
      <c r="G14" s="663" t="s">
        <v>678</v>
      </c>
      <c r="H14" s="664"/>
      <c r="I14" s="664"/>
      <c r="J14" s="664"/>
      <c r="K14" s="664"/>
      <c r="L14" s="664"/>
      <c r="M14" s="664"/>
      <c r="N14" s="665"/>
      <c r="O14" s="140">
        <v>0.2</v>
      </c>
      <c r="P14" s="136" t="e">
        <f>HLOOKUP(F14,U8:V9,2,0)</f>
        <v>#N/A</v>
      </c>
    </row>
    <row r="15" spans="2:24" ht="53.15" customHeight="1" x14ac:dyDescent="0.35">
      <c r="B15" s="137" t="s">
        <v>436</v>
      </c>
      <c r="C15" s="138" t="s">
        <v>792</v>
      </c>
      <c r="D15" s="137">
        <v>3</v>
      </c>
      <c r="E15" s="165" t="s">
        <v>793</v>
      </c>
      <c r="F15" s="98"/>
      <c r="G15" s="682" t="s">
        <v>678</v>
      </c>
      <c r="H15" s="683"/>
      <c r="I15" s="683"/>
      <c r="J15" s="683"/>
      <c r="K15" s="683"/>
      <c r="L15" s="683"/>
      <c r="M15" s="683"/>
      <c r="N15" s="684"/>
      <c r="O15" s="140">
        <v>0.2</v>
      </c>
      <c r="P15" s="141" t="e">
        <f>HLOOKUP(F15,U8:V9,2,0)</f>
        <v>#N/A</v>
      </c>
      <c r="U15" s="101"/>
      <c r="V15" s="101"/>
      <c r="W15" s="101"/>
      <c r="X15" s="101"/>
    </row>
    <row r="16" spans="2:24" ht="64.5" customHeight="1" x14ac:dyDescent="0.35">
      <c r="B16" s="95" t="s">
        <v>500</v>
      </c>
      <c r="C16" s="96" t="s">
        <v>794</v>
      </c>
      <c r="D16" s="95">
        <v>4</v>
      </c>
      <c r="E16" s="161" t="s">
        <v>795</v>
      </c>
      <c r="F16" s="132"/>
      <c r="G16" s="626" t="s">
        <v>678</v>
      </c>
      <c r="H16" s="627"/>
      <c r="I16" s="627"/>
      <c r="J16" s="627"/>
      <c r="K16" s="627"/>
      <c r="L16" s="627"/>
      <c r="M16" s="627"/>
      <c r="N16" s="628"/>
      <c r="O16" s="99">
        <v>0.2</v>
      </c>
      <c r="P16" s="136" t="e">
        <f>HLOOKUP(F16,U8:V9,2,0)</f>
        <v>#N/A</v>
      </c>
      <c r="U16" s="101"/>
      <c r="V16" s="101"/>
      <c r="W16" s="101"/>
      <c r="X16" s="101"/>
    </row>
    <row r="17" spans="2:24" s="101" customFormat="1" ht="50.15" customHeight="1" x14ac:dyDescent="0.35">
      <c r="B17" s="137" t="s">
        <v>442</v>
      </c>
      <c r="C17" s="138" t="s">
        <v>481</v>
      </c>
      <c r="D17" s="137">
        <v>5</v>
      </c>
      <c r="E17" s="162" t="s">
        <v>796</v>
      </c>
      <c r="F17" s="132"/>
      <c r="G17" s="660" t="s">
        <v>678</v>
      </c>
      <c r="H17" s="661"/>
      <c r="I17" s="661"/>
      <c r="J17" s="661"/>
      <c r="K17" s="661"/>
      <c r="L17" s="661"/>
      <c r="M17" s="661"/>
      <c r="N17" s="66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61.5" customHeight="1" x14ac:dyDescent="0.35">
      <c r="F28" s="304" t="s">
        <v>448</v>
      </c>
      <c r="G28" s="304"/>
      <c r="H28" s="305" t="s">
        <v>62</v>
      </c>
      <c r="I28" s="305"/>
      <c r="J28" s="680" t="s">
        <v>449</v>
      </c>
      <c r="K28" s="681"/>
      <c r="L28" s="294" t="s">
        <v>63</v>
      </c>
      <c r="M28" s="294"/>
    </row>
    <row r="29" spans="2:24" ht="61.5" customHeight="1" x14ac:dyDescent="0.35">
      <c r="F29" s="304" t="s">
        <v>450</v>
      </c>
      <c r="G29" s="304"/>
      <c r="H29" s="311" t="s">
        <v>95</v>
      </c>
      <c r="I29" s="311"/>
      <c r="J29" s="680" t="s">
        <v>97</v>
      </c>
      <c r="K29" s="681"/>
      <c r="L29" s="294" t="s">
        <v>96</v>
      </c>
      <c r="M29" s="294"/>
    </row>
    <row r="30" spans="2:24" ht="61.5" customHeight="1" x14ac:dyDescent="0.35">
      <c r="F30" s="304" t="s">
        <v>451</v>
      </c>
      <c r="G30" s="304"/>
      <c r="H30" s="552" t="s">
        <v>99</v>
      </c>
      <c r="I30" s="552"/>
      <c r="J30" s="680" t="s">
        <v>101</v>
      </c>
      <c r="K30" s="681"/>
      <c r="L30" s="294" t="s">
        <v>100</v>
      </c>
      <c r="M30" s="294"/>
    </row>
  </sheetData>
  <sheetProtection algorithmName="SHA-512" hashValue="poOBV5u6u7L5BETPlaC7YhgRluIRPT64T8V0cPJmpDlujrz5FKESpvoE4pGTKEaGB9aV0RHPFnaVL0BP3kflQQ==" saltValue="y4o5nOiBkAYRoe6hQcO+XA==" spinCount="100000" sheet="1" objects="1" scenarios="1"/>
  <mergeCells count="39">
    <mergeCell ref="G17:N17"/>
    <mergeCell ref="B18:N25"/>
    <mergeCell ref="O12:O13"/>
    <mergeCell ref="P12:P13"/>
    <mergeCell ref="B12:B13"/>
    <mergeCell ref="C12:C13"/>
    <mergeCell ref="D12:D13"/>
    <mergeCell ref="F27:G27"/>
    <mergeCell ref="J27:K27"/>
    <mergeCell ref="W7:X7"/>
    <mergeCell ref="B8:C10"/>
    <mergeCell ref="D8:P8"/>
    <mergeCell ref="D9:I10"/>
    <mergeCell ref="J9:P10"/>
    <mergeCell ref="O18:O25"/>
    <mergeCell ref="P18:P25"/>
    <mergeCell ref="C4:P7"/>
    <mergeCell ref="U7:V7"/>
    <mergeCell ref="D11:E11"/>
    <mergeCell ref="F11:N11"/>
    <mergeCell ref="G14:N14"/>
    <mergeCell ref="G15:N15"/>
    <mergeCell ref="G16:N16"/>
    <mergeCell ref="J28:K28"/>
    <mergeCell ref="J29:K29"/>
    <mergeCell ref="E12:E13"/>
    <mergeCell ref="H12:N13"/>
    <mergeCell ref="F30:G30"/>
    <mergeCell ref="H30:I30"/>
    <mergeCell ref="L30:M30"/>
    <mergeCell ref="H27:I27"/>
    <mergeCell ref="L27:M27"/>
    <mergeCell ref="F29:G29"/>
    <mergeCell ref="H29:I29"/>
    <mergeCell ref="L29:M29"/>
    <mergeCell ref="J30:K30"/>
    <mergeCell ref="F28:G28"/>
    <mergeCell ref="H28:I28"/>
    <mergeCell ref="L28:M28"/>
  </mergeCells>
  <conditionalFormatting sqref="P18">
    <cfRule type="cellIs" dxfId="20" priority="1" operator="between">
      <formula>4</formula>
      <formula>5</formula>
    </cfRule>
    <cfRule type="cellIs" dxfId="19" priority="2" operator="between">
      <formula>3</formula>
      <formula>3.99</formula>
    </cfRule>
    <cfRule type="cellIs" dxfId="18" priority="3" operator="between">
      <formula>0</formula>
      <formula>2.99</formula>
    </cfRule>
  </conditionalFormatting>
  <dataValidations count="1">
    <dataValidation type="list" allowBlank="1" showInputMessage="1" showErrorMessage="1" sqref="F14:F17" xr:uid="{00000000-0002-0000-1C00-000000000000}">
      <formula1>$U$8:$V$8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3:L44"/>
  <sheetViews>
    <sheetView zoomScaleNormal="100" workbookViewId="0"/>
  </sheetViews>
  <sheetFormatPr baseColWidth="10" defaultColWidth="11.90625" defaultRowHeight="14.5" x14ac:dyDescent="0.35"/>
  <cols>
    <col min="1" max="2" width="11.90625" style="1"/>
    <col min="3" max="3" width="3.453125" style="1" customWidth="1"/>
    <col min="4" max="10" width="11.90625" style="1"/>
    <col min="11" max="11" width="15.08984375" style="1" customWidth="1"/>
    <col min="12" max="16384" width="11.90625" style="1"/>
  </cols>
  <sheetData>
    <row r="3" spans="1:12" ht="15" thickBot="1" x14ac:dyDescent="0.4"/>
    <row r="4" spans="1:12" x14ac:dyDescent="0.35">
      <c r="A4" s="271" t="s">
        <v>36</v>
      </c>
      <c r="B4" s="272"/>
      <c r="C4" s="272"/>
      <c r="D4" s="272"/>
      <c r="E4" s="272"/>
      <c r="F4" s="272"/>
      <c r="G4" s="272"/>
      <c r="H4" s="272"/>
      <c r="I4" s="272"/>
      <c r="J4" s="273"/>
      <c r="K4" s="275" t="s">
        <v>37</v>
      </c>
      <c r="L4" s="277"/>
    </row>
    <row r="5" spans="1:12" ht="15" thickBot="1" x14ac:dyDescent="0.4">
      <c r="A5" s="250"/>
      <c r="B5" s="251"/>
      <c r="C5" s="251"/>
      <c r="D5" s="251"/>
      <c r="E5" s="251"/>
      <c r="F5" s="251"/>
      <c r="G5" s="251"/>
      <c r="H5" s="251"/>
      <c r="I5" s="251"/>
      <c r="J5" s="274"/>
      <c r="K5" s="276"/>
      <c r="L5" s="278"/>
    </row>
    <row r="6" spans="1:12" ht="6.65" customHeight="1" x14ac:dyDescent="0.35">
      <c r="A6" s="279"/>
      <c r="B6" s="280"/>
      <c r="C6" s="280"/>
      <c r="D6" s="280"/>
      <c r="E6" s="280"/>
      <c r="F6" s="280"/>
      <c r="G6" s="280"/>
      <c r="H6" s="280"/>
      <c r="I6" s="280"/>
      <c r="J6" s="281"/>
    </row>
    <row r="7" spans="1:12" x14ac:dyDescent="0.35">
      <c r="A7" s="74"/>
      <c r="J7" s="12"/>
    </row>
    <row r="8" spans="1:12" x14ac:dyDescent="0.35">
      <c r="A8" s="282" t="s">
        <v>38</v>
      </c>
      <c r="B8" s="283"/>
      <c r="D8" s="252"/>
      <c r="E8" s="252"/>
      <c r="F8" s="252"/>
      <c r="G8" s="252"/>
      <c r="H8" s="252"/>
      <c r="I8" s="252"/>
      <c r="J8" s="253"/>
    </row>
    <row r="9" spans="1:12" x14ac:dyDescent="0.35">
      <c r="A9" s="282"/>
      <c r="B9" s="283"/>
      <c r="D9" s="252"/>
      <c r="E9" s="252"/>
      <c r="F9" s="252"/>
      <c r="G9" s="252"/>
      <c r="H9" s="252"/>
      <c r="I9" s="252"/>
      <c r="J9" s="253"/>
    </row>
    <row r="10" spans="1:12" ht="15.5" x14ac:dyDescent="0.35">
      <c r="A10" s="260" t="s">
        <v>39</v>
      </c>
      <c r="B10" s="261"/>
      <c r="D10" s="252"/>
      <c r="E10" s="252"/>
      <c r="F10" s="252"/>
      <c r="G10" s="252"/>
      <c r="H10" s="252"/>
      <c r="I10" s="252"/>
      <c r="J10" s="253"/>
    </row>
    <row r="11" spans="1:12" x14ac:dyDescent="0.35">
      <c r="A11" s="74"/>
      <c r="J11" s="12"/>
    </row>
    <row r="12" spans="1:12" x14ac:dyDescent="0.35">
      <c r="A12" s="262" t="s">
        <v>40</v>
      </c>
      <c r="B12" s="263"/>
      <c r="D12" s="252"/>
      <c r="E12" s="252"/>
      <c r="F12" s="252"/>
      <c r="G12" s="252"/>
      <c r="H12" s="252"/>
      <c r="I12" s="252"/>
      <c r="J12" s="253"/>
    </row>
    <row r="13" spans="1:12" x14ac:dyDescent="0.35">
      <c r="A13" s="262"/>
      <c r="B13" s="263"/>
      <c r="D13" s="252"/>
      <c r="E13" s="252"/>
      <c r="F13" s="252"/>
      <c r="G13" s="252"/>
      <c r="H13" s="252"/>
      <c r="I13" s="252"/>
      <c r="J13" s="253"/>
    </row>
    <row r="14" spans="1:12" ht="15.5" x14ac:dyDescent="0.35">
      <c r="A14" s="254" t="s">
        <v>41</v>
      </c>
      <c r="B14" s="255"/>
      <c r="D14" s="264" t="s">
        <v>42</v>
      </c>
      <c r="E14" s="264"/>
      <c r="F14" s="264"/>
      <c r="G14" s="265"/>
      <c r="H14" s="265"/>
      <c r="I14" s="265"/>
      <c r="J14" s="266"/>
    </row>
    <row r="15" spans="1:12" ht="15.5" x14ac:dyDescent="0.35">
      <c r="A15" s="254"/>
      <c r="B15" s="255"/>
      <c r="D15" s="264" t="s">
        <v>43</v>
      </c>
      <c r="E15" s="264"/>
      <c r="F15" s="264"/>
      <c r="G15" s="267"/>
      <c r="H15" s="267"/>
      <c r="I15" s="267"/>
      <c r="J15" s="268"/>
    </row>
    <row r="16" spans="1:12" ht="15.5" x14ac:dyDescent="0.35">
      <c r="A16" s="254"/>
      <c r="B16" s="255"/>
      <c r="D16" s="264"/>
      <c r="E16" s="264"/>
      <c r="F16" s="264"/>
      <c r="G16" s="269"/>
      <c r="H16" s="269"/>
      <c r="I16" s="269"/>
      <c r="J16" s="270"/>
    </row>
    <row r="17" spans="1:10" ht="15.5" x14ac:dyDescent="0.35">
      <c r="A17" s="75"/>
      <c r="B17" s="76"/>
      <c r="D17" s="77"/>
      <c r="E17" s="77"/>
      <c r="F17" s="77"/>
      <c r="G17" s="78"/>
      <c r="H17" s="78"/>
      <c r="I17" s="78"/>
      <c r="J17" s="79"/>
    </row>
    <row r="18" spans="1:10" x14ac:dyDescent="0.35">
      <c r="A18" s="254" t="s">
        <v>44</v>
      </c>
      <c r="B18" s="255"/>
      <c r="D18" s="252"/>
      <c r="E18" s="252"/>
      <c r="F18" s="252"/>
      <c r="G18" s="252"/>
      <c r="H18" s="252"/>
      <c r="I18" s="252"/>
      <c r="J18" s="253"/>
    </row>
    <row r="19" spans="1:10" x14ac:dyDescent="0.35">
      <c r="A19" s="254"/>
      <c r="B19" s="255"/>
      <c r="D19" s="252"/>
      <c r="E19" s="252"/>
      <c r="F19" s="252"/>
      <c r="G19" s="252"/>
      <c r="H19" s="252"/>
      <c r="I19" s="252"/>
      <c r="J19" s="253"/>
    </row>
    <row r="20" spans="1:10" x14ac:dyDescent="0.35">
      <c r="A20" s="254"/>
      <c r="B20" s="255"/>
      <c r="D20" s="252"/>
      <c r="E20" s="252"/>
      <c r="F20" s="252"/>
      <c r="G20" s="252"/>
      <c r="H20" s="252"/>
      <c r="I20" s="252"/>
      <c r="J20" s="253"/>
    </row>
    <row r="21" spans="1:10" x14ac:dyDescent="0.35">
      <c r="A21" s="254"/>
      <c r="B21" s="255"/>
      <c r="D21" s="252"/>
      <c r="E21" s="252"/>
      <c r="F21" s="252"/>
      <c r="G21" s="252"/>
      <c r="H21" s="252"/>
      <c r="I21" s="252"/>
      <c r="J21" s="253"/>
    </row>
    <row r="22" spans="1:10" x14ac:dyDescent="0.35">
      <c r="A22" s="254"/>
      <c r="B22" s="255"/>
      <c r="D22" s="252"/>
      <c r="E22" s="252"/>
      <c r="F22" s="252"/>
      <c r="G22" s="252"/>
      <c r="H22" s="252"/>
      <c r="I22" s="252"/>
      <c r="J22" s="253"/>
    </row>
    <row r="23" spans="1:10" x14ac:dyDescent="0.35">
      <c r="A23" s="254"/>
      <c r="B23" s="255"/>
      <c r="D23" s="252"/>
      <c r="E23" s="252"/>
      <c r="F23" s="252"/>
      <c r="G23" s="252"/>
      <c r="H23" s="252"/>
      <c r="I23" s="252"/>
      <c r="J23" s="253"/>
    </row>
    <row r="24" spans="1:10" x14ac:dyDescent="0.35">
      <c r="A24" s="254"/>
      <c r="B24" s="255"/>
      <c r="D24" s="252"/>
      <c r="E24" s="252"/>
      <c r="F24" s="252"/>
      <c r="G24" s="252"/>
      <c r="H24" s="252"/>
      <c r="I24" s="252"/>
      <c r="J24" s="253"/>
    </row>
    <row r="25" spans="1:10" x14ac:dyDescent="0.35">
      <c r="A25" s="254"/>
      <c r="B25" s="255"/>
      <c r="D25" s="252"/>
      <c r="E25" s="252"/>
      <c r="F25" s="252"/>
      <c r="G25" s="252"/>
      <c r="H25" s="252"/>
      <c r="I25" s="252"/>
      <c r="J25" s="253"/>
    </row>
    <row r="26" spans="1:10" x14ac:dyDescent="0.35">
      <c r="A26" s="74"/>
      <c r="J26" s="12"/>
    </row>
    <row r="27" spans="1:10" x14ac:dyDescent="0.35">
      <c r="A27" s="256"/>
      <c r="B27" s="257"/>
      <c r="J27" s="12"/>
    </row>
    <row r="28" spans="1:10" x14ac:dyDescent="0.35">
      <c r="A28" s="258" t="s">
        <v>45</v>
      </c>
      <c r="B28" s="259"/>
      <c r="D28" s="252"/>
      <c r="E28" s="252"/>
      <c r="F28" s="252"/>
      <c r="G28" s="252"/>
      <c r="H28" s="252"/>
      <c r="I28" s="252"/>
      <c r="J28" s="253"/>
    </row>
    <row r="29" spans="1:10" x14ac:dyDescent="0.35">
      <c r="A29" s="258"/>
      <c r="B29" s="259"/>
      <c r="D29" s="252"/>
      <c r="E29" s="252"/>
      <c r="F29" s="252"/>
      <c r="G29" s="252"/>
      <c r="H29" s="252"/>
      <c r="I29" s="252"/>
      <c r="J29" s="253"/>
    </row>
    <row r="30" spans="1:10" x14ac:dyDescent="0.35">
      <c r="A30" s="250" t="s">
        <v>46</v>
      </c>
      <c r="B30" s="251"/>
      <c r="D30" s="252"/>
      <c r="E30" s="252"/>
      <c r="F30" s="252"/>
      <c r="G30" s="252"/>
      <c r="H30" s="252"/>
      <c r="I30" s="252"/>
      <c r="J30" s="253"/>
    </row>
    <row r="31" spans="1:10" x14ac:dyDescent="0.35">
      <c r="A31" s="250"/>
      <c r="B31" s="251"/>
      <c r="D31" s="252"/>
      <c r="E31" s="252"/>
      <c r="F31" s="252"/>
      <c r="G31" s="252"/>
      <c r="H31" s="252"/>
      <c r="I31" s="252"/>
      <c r="J31" s="253"/>
    </row>
    <row r="32" spans="1:10" ht="15.5" x14ac:dyDescent="0.35">
      <c r="A32" s="250" t="s">
        <v>47</v>
      </c>
      <c r="B32" s="251"/>
      <c r="D32" s="252"/>
      <c r="E32" s="252"/>
      <c r="F32" s="252"/>
      <c r="G32" s="252"/>
      <c r="H32" s="252"/>
      <c r="I32" s="252"/>
      <c r="J32" s="253"/>
    </row>
    <row r="33" spans="1:10" ht="15.5" x14ac:dyDescent="0.35">
      <c r="A33" s="250" t="s">
        <v>48</v>
      </c>
      <c r="B33" s="251"/>
      <c r="D33" s="252"/>
      <c r="E33" s="252"/>
      <c r="F33" s="252"/>
      <c r="G33" s="252"/>
      <c r="H33" s="252"/>
      <c r="I33" s="252"/>
      <c r="J33" s="253"/>
    </row>
    <row r="34" spans="1:10" x14ac:dyDescent="0.35">
      <c r="A34" s="74"/>
      <c r="J34" s="12"/>
    </row>
    <row r="35" spans="1:10" x14ac:dyDescent="0.35">
      <c r="A35" s="244" t="s">
        <v>49</v>
      </c>
      <c r="B35" s="245"/>
      <c r="J35" s="12"/>
    </row>
    <row r="36" spans="1:10" x14ac:dyDescent="0.35">
      <c r="A36" s="244"/>
      <c r="B36" s="245"/>
      <c r="J36" s="12"/>
    </row>
    <row r="37" spans="1:10" x14ac:dyDescent="0.35">
      <c r="A37" s="244"/>
      <c r="B37" s="245"/>
      <c r="D37" s="246"/>
      <c r="E37" s="246"/>
      <c r="F37" s="246"/>
      <c r="G37" s="246"/>
      <c r="H37" s="246"/>
      <c r="I37" s="246"/>
      <c r="J37" s="247"/>
    </row>
    <row r="38" spans="1:10" x14ac:dyDescent="0.35">
      <c r="A38" s="244"/>
      <c r="B38" s="245"/>
      <c r="D38" s="248"/>
      <c r="E38" s="248"/>
      <c r="F38" s="248"/>
      <c r="G38" s="248"/>
      <c r="H38" s="248"/>
      <c r="I38" s="248"/>
      <c r="J38" s="249"/>
    </row>
    <row r="39" spans="1:10" x14ac:dyDescent="0.35">
      <c r="A39" s="244"/>
      <c r="B39" s="245"/>
      <c r="J39" s="12"/>
    </row>
    <row r="40" spans="1:10" x14ac:dyDescent="0.35">
      <c r="A40" s="244"/>
      <c r="B40" s="245"/>
      <c r="J40" s="12"/>
    </row>
    <row r="41" spans="1:10" x14ac:dyDescent="0.35">
      <c r="A41" s="244" t="s">
        <v>50</v>
      </c>
      <c r="B41" s="245"/>
      <c r="D41" s="246"/>
      <c r="E41" s="246"/>
      <c r="F41" s="246"/>
      <c r="G41" s="246"/>
      <c r="H41" s="246"/>
      <c r="I41" s="246"/>
      <c r="J41" s="247"/>
    </row>
    <row r="42" spans="1:10" x14ac:dyDescent="0.35">
      <c r="A42" s="244"/>
      <c r="B42" s="245"/>
      <c r="D42" s="248"/>
      <c r="E42" s="248"/>
      <c r="F42" s="248"/>
      <c r="G42" s="248"/>
      <c r="H42" s="248"/>
      <c r="I42" s="248"/>
      <c r="J42" s="249"/>
    </row>
    <row r="43" spans="1:10" x14ac:dyDescent="0.35">
      <c r="A43" s="74"/>
      <c r="J43" s="12"/>
    </row>
    <row r="44" spans="1:10" ht="15" thickBot="1" x14ac:dyDescent="0.4">
      <c r="A44" s="80"/>
      <c r="B44" s="18"/>
      <c r="C44" s="18"/>
      <c r="D44" s="18"/>
      <c r="E44" s="18"/>
      <c r="F44" s="18"/>
      <c r="G44" s="18"/>
      <c r="H44" s="18"/>
      <c r="I44" s="18"/>
      <c r="J44" s="19"/>
    </row>
  </sheetData>
  <sheetProtection algorithmName="SHA-512" hashValue="2n7FBYreY7MszB5pxjYNy6YLbt1GhZR9PRGt3sMmcGos13SD88Mlvf+E8dlsYfpfWKzsD+Sq1fKGo8iOsOCI2g==" saltValue="TyBtt0JX+3O6QKVwnelP7g==" spinCount="100000" sheet="1" objects="1" scenarios="1"/>
  <mergeCells count="32">
    <mergeCell ref="A4:J5"/>
    <mergeCell ref="K4:K5"/>
    <mergeCell ref="L4:L5"/>
    <mergeCell ref="A6:J6"/>
    <mergeCell ref="A8:B9"/>
    <mergeCell ref="D8:J9"/>
    <mergeCell ref="A10:B10"/>
    <mergeCell ref="D10:J10"/>
    <mergeCell ref="A12:B13"/>
    <mergeCell ref="D12:J13"/>
    <mergeCell ref="A14:B16"/>
    <mergeCell ref="D14:F14"/>
    <mergeCell ref="G14:J14"/>
    <mergeCell ref="D15:F15"/>
    <mergeCell ref="G15:J15"/>
    <mergeCell ref="D16:F16"/>
    <mergeCell ref="G16:J16"/>
    <mergeCell ref="A18:B25"/>
    <mergeCell ref="D18:J25"/>
    <mergeCell ref="A27:B27"/>
    <mergeCell ref="A28:B29"/>
    <mergeCell ref="D28:J29"/>
    <mergeCell ref="A35:B40"/>
    <mergeCell ref="D37:J38"/>
    <mergeCell ref="A41:B42"/>
    <mergeCell ref="D41:J42"/>
    <mergeCell ref="A30:B31"/>
    <mergeCell ref="D30:J31"/>
    <mergeCell ref="A32:B32"/>
    <mergeCell ref="D32:J32"/>
    <mergeCell ref="A33:B33"/>
    <mergeCell ref="D33:J3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AA30"/>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68.90625" style="1" customWidth="1"/>
    <col min="4" max="4" width="4.453125" style="1" customWidth="1"/>
    <col min="5" max="5" width="32" style="1" customWidth="1"/>
    <col min="6" max="6" width="35.08984375" style="1" customWidth="1"/>
    <col min="7" max="7" width="35.453125" style="1" customWidth="1"/>
    <col min="8" max="8" width="32.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4.36328125" style="1" customWidth="1"/>
    <col min="21" max="21" width="3.08984375" style="1" hidden="1" customWidth="1"/>
    <col min="22" max="22" width="3.6328125" style="1" hidden="1" customWidth="1"/>
    <col min="23" max="23" width="3.08984375" style="1" hidden="1" customWidth="1"/>
    <col min="24" max="24" width="3.6328125" style="1" hidden="1" customWidth="1"/>
    <col min="25" max="27" width="0" style="1" hidden="1" customWidth="1"/>
    <col min="28" max="16384" width="10.90625" style="1"/>
  </cols>
  <sheetData>
    <row r="4" spans="2:27" ht="14.5" customHeight="1" x14ac:dyDescent="0.35">
      <c r="B4" s="81"/>
      <c r="C4" s="564" t="s">
        <v>88</v>
      </c>
      <c r="D4" s="565"/>
      <c r="E4" s="565"/>
      <c r="F4" s="565"/>
      <c r="G4" s="565"/>
      <c r="H4" s="565"/>
      <c r="I4" s="565"/>
      <c r="J4" s="565"/>
      <c r="K4" s="565"/>
      <c r="L4" s="565"/>
      <c r="M4" s="565"/>
      <c r="N4" s="565"/>
      <c r="O4" s="565"/>
      <c r="P4" s="565"/>
    </row>
    <row r="5" spans="2:27" ht="14.5" customHeight="1" x14ac:dyDescent="0.35">
      <c r="B5" s="82"/>
      <c r="C5" s="564"/>
      <c r="D5" s="565"/>
      <c r="E5" s="565"/>
      <c r="F5" s="565"/>
      <c r="G5" s="565"/>
      <c r="H5" s="565"/>
      <c r="I5" s="565"/>
      <c r="J5" s="565"/>
      <c r="K5" s="565"/>
      <c r="L5" s="565"/>
      <c r="M5" s="565"/>
      <c r="N5" s="565"/>
      <c r="O5" s="565"/>
      <c r="P5" s="565"/>
    </row>
    <row r="6" spans="2:27" ht="14.5" customHeight="1" x14ac:dyDescent="0.35">
      <c r="B6" s="82"/>
      <c r="C6" s="564"/>
      <c r="D6" s="565"/>
      <c r="E6" s="565"/>
      <c r="F6" s="565"/>
      <c r="G6" s="565"/>
      <c r="H6" s="565"/>
      <c r="I6" s="565"/>
      <c r="J6" s="565"/>
      <c r="K6" s="565"/>
      <c r="L6" s="565"/>
      <c r="M6" s="565"/>
      <c r="N6" s="565"/>
      <c r="O6" s="565"/>
      <c r="P6" s="565"/>
    </row>
    <row r="7" spans="2:27" ht="14.5" customHeight="1" x14ac:dyDescent="0.35">
      <c r="B7" s="83"/>
      <c r="C7" s="564"/>
      <c r="D7" s="565"/>
      <c r="E7" s="565"/>
      <c r="F7" s="565"/>
      <c r="G7" s="565"/>
      <c r="H7" s="565"/>
      <c r="I7" s="565"/>
      <c r="J7" s="565"/>
      <c r="K7" s="565"/>
      <c r="L7" s="565"/>
      <c r="M7" s="565"/>
      <c r="N7" s="565"/>
      <c r="O7" s="565"/>
      <c r="P7" s="565"/>
      <c r="U7" s="606">
        <v>2</v>
      </c>
      <c r="V7" s="606"/>
      <c r="W7" s="606">
        <v>4</v>
      </c>
      <c r="X7" s="633"/>
    </row>
    <row r="8" spans="2:27" ht="15.5"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82" t="s">
        <v>797</v>
      </c>
      <c r="Z8" s="170" t="s">
        <v>798</v>
      </c>
      <c r="AA8" s="170" t="s">
        <v>799</v>
      </c>
    </row>
    <row r="9" spans="2:27"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5</v>
      </c>
      <c r="Z9" s="135">
        <v>3</v>
      </c>
      <c r="AA9" s="135">
        <v>0</v>
      </c>
    </row>
    <row r="10" spans="2:27" x14ac:dyDescent="0.35">
      <c r="B10" s="568"/>
      <c r="C10" s="610"/>
      <c r="D10" s="613"/>
      <c r="E10" s="614"/>
      <c r="F10" s="614"/>
      <c r="G10" s="614"/>
      <c r="H10" s="614"/>
      <c r="I10" s="614"/>
      <c r="J10" s="577"/>
      <c r="K10" s="578"/>
      <c r="L10" s="578"/>
      <c r="M10" s="578"/>
      <c r="N10" s="578"/>
      <c r="O10" s="578"/>
      <c r="P10" s="579"/>
    </row>
    <row r="11" spans="2:27"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7" ht="63" customHeight="1" x14ac:dyDescent="0.35">
      <c r="B12" s="502" t="s">
        <v>412</v>
      </c>
      <c r="C12" s="504" t="s">
        <v>800</v>
      </c>
      <c r="D12" s="643">
        <v>1</v>
      </c>
      <c r="E12" s="504" t="s">
        <v>555</v>
      </c>
      <c r="F12" s="152" t="s">
        <v>801</v>
      </c>
      <c r="G12" s="152" t="s">
        <v>802</v>
      </c>
      <c r="H12" s="152" t="s">
        <v>803</v>
      </c>
      <c r="I12" s="152" t="s">
        <v>804</v>
      </c>
      <c r="J12" s="95" t="s">
        <v>805</v>
      </c>
      <c r="K12" s="95" t="s">
        <v>806</v>
      </c>
      <c r="L12" s="95" t="s">
        <v>807</v>
      </c>
      <c r="M12" s="95" t="s">
        <v>808</v>
      </c>
      <c r="N12" s="163"/>
      <c r="O12" s="557">
        <v>0.2</v>
      </c>
      <c r="P12" s="658">
        <f>SUM(IF(F13="X",1,0),IF(G13="X",1,0),IF(H13="X",1,0),IF(I13="X",1,0),IF(J13="X",0.25,0),IF(K13="X",0.25,0),IF(L13="X",0.25,0),IF(M13="X",0.25,0))</f>
        <v>0</v>
      </c>
    </row>
    <row r="13" spans="2:27" ht="20.5" customHeight="1" x14ac:dyDescent="0.35">
      <c r="B13" s="503"/>
      <c r="C13" s="505"/>
      <c r="D13" s="644"/>
      <c r="E13" s="505"/>
      <c r="F13" s="204"/>
      <c r="G13" s="204"/>
      <c r="H13" s="204"/>
      <c r="I13" s="204"/>
      <c r="J13" s="204"/>
      <c r="K13" s="204"/>
      <c r="L13" s="204"/>
      <c r="M13" s="204"/>
      <c r="N13" s="164"/>
      <c r="O13" s="619"/>
      <c r="P13" s="659"/>
    </row>
    <row r="14" spans="2:27" ht="59.15" customHeight="1" x14ac:dyDescent="0.35">
      <c r="B14" s="137" t="s">
        <v>436</v>
      </c>
      <c r="C14" s="138" t="s">
        <v>809</v>
      </c>
      <c r="D14" s="137">
        <v>2</v>
      </c>
      <c r="E14" s="127" t="s">
        <v>793</v>
      </c>
      <c r="F14" s="98"/>
      <c r="G14" s="580" t="s">
        <v>678</v>
      </c>
      <c r="H14" s="581"/>
      <c r="I14" s="581"/>
      <c r="J14" s="581"/>
      <c r="K14" s="581"/>
      <c r="L14" s="581"/>
      <c r="M14" s="581"/>
      <c r="N14" s="582"/>
      <c r="O14" s="140">
        <v>0.2</v>
      </c>
      <c r="P14" s="136" t="e">
        <f>HLOOKUP(F14,U8:V9,2,0)</f>
        <v>#N/A</v>
      </c>
    </row>
    <row r="15" spans="2:27" ht="61.5" customHeight="1" x14ac:dyDescent="0.35">
      <c r="B15" s="137" t="s">
        <v>439</v>
      </c>
      <c r="C15" s="138" t="s">
        <v>810</v>
      </c>
      <c r="D15" s="137">
        <v>3</v>
      </c>
      <c r="E15" s="138" t="s">
        <v>811</v>
      </c>
      <c r="F15" s="98"/>
      <c r="G15" s="682" t="s">
        <v>678</v>
      </c>
      <c r="H15" s="683"/>
      <c r="I15" s="683"/>
      <c r="J15" s="683"/>
      <c r="K15" s="683"/>
      <c r="L15" s="683"/>
      <c r="M15" s="683"/>
      <c r="N15" s="684"/>
      <c r="O15" s="140">
        <v>0.2</v>
      </c>
      <c r="P15" s="141" t="e">
        <f>HLOOKUP(F15,U8:V9,2,0)</f>
        <v>#N/A</v>
      </c>
      <c r="U15" s="101"/>
      <c r="V15" s="101"/>
      <c r="W15" s="101"/>
      <c r="X15" s="101"/>
    </row>
    <row r="16" spans="2:27" ht="83.15" customHeight="1" x14ac:dyDescent="0.35">
      <c r="B16" s="95" t="s">
        <v>500</v>
      </c>
      <c r="C16" s="96" t="s">
        <v>812</v>
      </c>
      <c r="D16" s="95">
        <v>4</v>
      </c>
      <c r="E16" s="96" t="s">
        <v>813</v>
      </c>
      <c r="F16" s="132"/>
      <c r="G16" s="626" t="s">
        <v>678</v>
      </c>
      <c r="H16" s="627"/>
      <c r="I16" s="627"/>
      <c r="J16" s="627"/>
      <c r="K16" s="627"/>
      <c r="L16" s="627"/>
      <c r="M16" s="627"/>
      <c r="N16" s="628"/>
      <c r="O16" s="99">
        <v>0.2</v>
      </c>
      <c r="P16" s="136" t="e">
        <f>HLOOKUP(F16,Y8:AA9,2,0)</f>
        <v>#N/A</v>
      </c>
      <c r="U16" s="101"/>
      <c r="V16" s="101"/>
      <c r="W16" s="101"/>
      <c r="X16" s="101"/>
    </row>
    <row r="17" spans="2:24" s="101" customFormat="1" ht="62.15" customHeight="1" x14ac:dyDescent="0.35">
      <c r="B17" s="137" t="s">
        <v>442</v>
      </c>
      <c r="C17" s="138" t="s">
        <v>481</v>
      </c>
      <c r="D17" s="137">
        <v>5</v>
      </c>
      <c r="E17" s="139" t="s">
        <v>796</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46.5" customHeight="1" x14ac:dyDescent="0.35">
      <c r="F28" s="304" t="s">
        <v>448</v>
      </c>
      <c r="G28" s="304"/>
      <c r="H28" s="305" t="s">
        <v>62</v>
      </c>
      <c r="I28" s="305"/>
      <c r="J28" s="680" t="s">
        <v>449</v>
      </c>
      <c r="K28" s="681"/>
      <c r="L28" s="294" t="s">
        <v>63</v>
      </c>
      <c r="M28" s="294"/>
    </row>
    <row r="29" spans="2:24" ht="46.5" customHeight="1" x14ac:dyDescent="0.35">
      <c r="F29" s="304" t="s">
        <v>450</v>
      </c>
      <c r="G29" s="304"/>
      <c r="H29" s="311" t="s">
        <v>95</v>
      </c>
      <c r="I29" s="311"/>
      <c r="J29" s="680" t="s">
        <v>97</v>
      </c>
      <c r="K29" s="681"/>
      <c r="L29" s="294" t="s">
        <v>96</v>
      </c>
      <c r="M29" s="294"/>
    </row>
    <row r="30" spans="2:24" ht="46.5" customHeight="1" x14ac:dyDescent="0.35">
      <c r="F30" s="304" t="s">
        <v>451</v>
      </c>
      <c r="G30" s="304"/>
      <c r="H30" s="552" t="s">
        <v>99</v>
      </c>
      <c r="I30" s="552"/>
      <c r="J30" s="680" t="s">
        <v>101</v>
      </c>
      <c r="K30" s="681"/>
      <c r="L30" s="294" t="s">
        <v>100</v>
      </c>
      <c r="M30" s="294"/>
    </row>
  </sheetData>
  <sheetProtection algorithmName="SHA-512" hashValue="u8U3FAS9lT711I5R3RUIRswzOpw49i+BV8eFdL85uHaI1C+OVbWOSSeyY1sKWHZRNypR1C2quD43ZOoWool2AQ==" saltValue="ARRLKWn/9+Vj1KJEb7YXEg==" spinCount="100000" sheet="1" objects="1" scenarios="1"/>
  <mergeCells count="38">
    <mergeCell ref="F27:G27"/>
    <mergeCell ref="G17:N17"/>
    <mergeCell ref="H27:I27"/>
    <mergeCell ref="L27:M27"/>
    <mergeCell ref="J27:K27"/>
    <mergeCell ref="G15:N15"/>
    <mergeCell ref="B18:N25"/>
    <mergeCell ref="O18:O25"/>
    <mergeCell ref="P18:P25"/>
    <mergeCell ref="G16:N16"/>
    <mergeCell ref="U7:V7"/>
    <mergeCell ref="W7:X7"/>
    <mergeCell ref="B8:C10"/>
    <mergeCell ref="D8:P8"/>
    <mergeCell ref="D9:I10"/>
    <mergeCell ref="J9:P10"/>
    <mergeCell ref="C4:P7"/>
    <mergeCell ref="B12:B13"/>
    <mergeCell ref="C12:C13"/>
    <mergeCell ref="D12:D13"/>
    <mergeCell ref="E12:E13"/>
    <mergeCell ref="O12:O13"/>
    <mergeCell ref="D11:E11"/>
    <mergeCell ref="F11:N11"/>
    <mergeCell ref="P12:P13"/>
    <mergeCell ref="F30:G30"/>
    <mergeCell ref="H30:I30"/>
    <mergeCell ref="L30:M30"/>
    <mergeCell ref="F28:G28"/>
    <mergeCell ref="H28:I28"/>
    <mergeCell ref="L28:M28"/>
    <mergeCell ref="F29:G29"/>
    <mergeCell ref="H29:I29"/>
    <mergeCell ref="L29:M29"/>
    <mergeCell ref="J28:K28"/>
    <mergeCell ref="J29:K29"/>
    <mergeCell ref="J30:K30"/>
    <mergeCell ref="G14:N14"/>
  </mergeCells>
  <conditionalFormatting sqref="P18">
    <cfRule type="cellIs" dxfId="17" priority="1" operator="between">
      <formula>4</formula>
      <formula>5</formula>
    </cfRule>
    <cfRule type="cellIs" dxfId="16" priority="2" operator="between">
      <formula>3</formula>
      <formula>3.99</formula>
    </cfRule>
    <cfRule type="cellIs" dxfId="15" priority="3" operator="between">
      <formula>0</formula>
      <formula>2.99</formula>
    </cfRule>
  </conditionalFormatting>
  <dataValidations count="2">
    <dataValidation type="list" allowBlank="1" showInputMessage="1" showErrorMessage="1" sqref="F16" xr:uid="{00000000-0002-0000-1D00-000000000000}">
      <formula1>$Y$8:$AA$8</formula1>
    </dataValidation>
    <dataValidation type="list" allowBlank="1" showInputMessage="1" showErrorMessage="1" sqref="F14:F15 F17" xr:uid="{00000000-0002-0000-1D00-000001000000}">
      <formula1>$U$8:$V$8</formula1>
    </dataValidation>
  </dataValidation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4:U29"/>
  <sheetViews>
    <sheetView zoomScale="90" zoomScaleNormal="90" workbookViewId="0">
      <selection activeCell="F3" sqref="F3"/>
    </sheetView>
  </sheetViews>
  <sheetFormatPr baseColWidth="10" defaultColWidth="10.90625" defaultRowHeight="14.5" x14ac:dyDescent="0.35"/>
  <cols>
    <col min="1" max="1" width="3.453125" style="1" customWidth="1"/>
    <col min="2" max="2" width="28.90625" style="1" customWidth="1"/>
    <col min="3" max="3" width="82.08984375" style="1" customWidth="1"/>
    <col min="4" max="4" width="4.453125" style="1" customWidth="1"/>
    <col min="5" max="5" width="36.6328125" style="1" customWidth="1"/>
    <col min="6" max="7" width="21.90625" style="1" customWidth="1"/>
    <col min="8" max="8" width="30.36328125" style="1" customWidth="1"/>
    <col min="9" max="11" width="21.90625" style="1" customWidth="1"/>
    <col min="12" max="12" width="22.453125" style="1" customWidth="1"/>
    <col min="13" max="13" width="16.453125" style="1" customWidth="1"/>
    <col min="14" max="14" width="3.90625" style="1" customWidth="1"/>
    <col min="15" max="15" width="6.90625" style="1" customWidth="1"/>
    <col min="16" max="16" width="4.90625" style="1" customWidth="1"/>
    <col min="17" max="17" width="4.453125" style="1" customWidth="1"/>
    <col min="18" max="18" width="3.08984375" style="1" hidden="1" customWidth="1"/>
    <col min="19" max="19" width="3.6328125" style="1" hidden="1" customWidth="1"/>
    <col min="20" max="20" width="3.08984375" style="1" hidden="1" customWidth="1"/>
    <col min="21" max="21" width="3.6328125" style="1" hidden="1" customWidth="1"/>
    <col min="22" max="16384" width="10.90625" style="1"/>
  </cols>
  <sheetData>
    <row r="4" spans="2:21" ht="14.5" customHeight="1" x14ac:dyDescent="0.35">
      <c r="B4" s="81"/>
      <c r="C4" s="564" t="s">
        <v>89</v>
      </c>
      <c r="D4" s="565"/>
      <c r="E4" s="565"/>
      <c r="F4" s="565"/>
      <c r="G4" s="565"/>
      <c r="H4" s="565"/>
      <c r="I4" s="565"/>
      <c r="J4" s="565"/>
      <c r="K4" s="565"/>
      <c r="L4" s="565"/>
      <c r="M4" s="565"/>
    </row>
    <row r="5" spans="2:21" ht="14.5" customHeight="1" x14ac:dyDescent="0.35">
      <c r="B5" s="82"/>
      <c r="C5" s="564"/>
      <c r="D5" s="565"/>
      <c r="E5" s="565"/>
      <c r="F5" s="565"/>
      <c r="G5" s="565"/>
      <c r="H5" s="565"/>
      <c r="I5" s="565"/>
      <c r="J5" s="565"/>
      <c r="K5" s="565"/>
      <c r="L5" s="565"/>
      <c r="M5" s="565"/>
    </row>
    <row r="6" spans="2:21" ht="14.5" customHeight="1" x14ac:dyDescent="0.35">
      <c r="B6" s="82"/>
      <c r="C6" s="564"/>
      <c r="D6" s="565"/>
      <c r="E6" s="565"/>
      <c r="F6" s="565"/>
      <c r="G6" s="565"/>
      <c r="H6" s="565"/>
      <c r="I6" s="565"/>
      <c r="J6" s="565"/>
      <c r="K6" s="565"/>
      <c r="L6" s="565"/>
      <c r="M6" s="565"/>
    </row>
    <row r="7" spans="2:21" ht="14.5" customHeight="1" x14ac:dyDescent="0.35">
      <c r="B7" s="83"/>
      <c r="C7" s="564"/>
      <c r="D7" s="565"/>
      <c r="E7" s="565"/>
      <c r="F7" s="565"/>
      <c r="G7" s="565"/>
      <c r="H7" s="565"/>
      <c r="I7" s="565"/>
      <c r="J7" s="565"/>
      <c r="K7" s="565"/>
      <c r="L7" s="565"/>
      <c r="M7" s="565"/>
      <c r="R7" s="606">
        <v>2</v>
      </c>
      <c r="S7" s="606"/>
      <c r="T7" s="606">
        <v>4</v>
      </c>
      <c r="U7" s="633"/>
    </row>
    <row r="8" spans="2:21" x14ac:dyDescent="0.35">
      <c r="B8" s="607" t="s">
        <v>403</v>
      </c>
      <c r="C8" s="608"/>
      <c r="D8" s="570" t="s">
        <v>404</v>
      </c>
      <c r="E8" s="571"/>
      <c r="F8" s="571"/>
      <c r="G8" s="571"/>
      <c r="H8" s="571"/>
      <c r="I8" s="571"/>
      <c r="J8" s="571"/>
      <c r="K8" s="571"/>
      <c r="L8" s="571"/>
      <c r="M8" s="571"/>
      <c r="R8" s="119" t="s">
        <v>423</v>
      </c>
      <c r="S8" s="119" t="s">
        <v>424</v>
      </c>
      <c r="T8" s="119" t="s">
        <v>423</v>
      </c>
      <c r="U8" s="142" t="s">
        <v>424</v>
      </c>
    </row>
    <row r="9" spans="2:21" x14ac:dyDescent="0.35">
      <c r="B9" s="566"/>
      <c r="C9" s="609"/>
      <c r="D9" s="611" t="s">
        <v>405</v>
      </c>
      <c r="E9" s="612"/>
      <c r="F9" s="612"/>
      <c r="G9" s="612"/>
      <c r="H9" s="612"/>
      <c r="I9" s="612"/>
      <c r="J9" s="574"/>
      <c r="K9" s="575"/>
      <c r="L9" s="575"/>
      <c r="M9" s="576"/>
      <c r="R9" s="119">
        <v>5</v>
      </c>
      <c r="S9" s="119">
        <v>0</v>
      </c>
      <c r="T9" s="119">
        <v>5</v>
      </c>
      <c r="U9" s="142">
        <v>0</v>
      </c>
    </row>
    <row r="10" spans="2:21" x14ac:dyDescent="0.35">
      <c r="B10" s="568"/>
      <c r="C10" s="610"/>
      <c r="D10" s="613"/>
      <c r="E10" s="614"/>
      <c r="F10" s="614"/>
      <c r="G10" s="614"/>
      <c r="H10" s="614"/>
      <c r="I10" s="614"/>
      <c r="J10" s="577"/>
      <c r="K10" s="578"/>
      <c r="L10" s="578"/>
      <c r="M10" s="579"/>
    </row>
    <row r="11" spans="2:21" ht="29" x14ac:dyDescent="0.35">
      <c r="B11" s="84" t="s">
        <v>406</v>
      </c>
      <c r="C11" s="84" t="s">
        <v>407</v>
      </c>
      <c r="D11" s="597" t="s">
        <v>408</v>
      </c>
      <c r="E11" s="598"/>
      <c r="F11" s="622" t="s">
        <v>409</v>
      </c>
      <c r="G11" s="622"/>
      <c r="H11" s="622"/>
      <c r="I11" s="622"/>
      <c r="J11" s="622"/>
      <c r="K11" s="622"/>
      <c r="L11" s="106" t="s">
        <v>410</v>
      </c>
      <c r="M11" s="106" t="s">
        <v>411</v>
      </c>
    </row>
    <row r="12" spans="2:21" ht="72.650000000000006" customHeight="1" x14ac:dyDescent="0.35">
      <c r="B12" s="502" t="s">
        <v>412</v>
      </c>
      <c r="C12" s="504" t="s">
        <v>814</v>
      </c>
      <c r="D12" s="643">
        <v>1</v>
      </c>
      <c r="E12" s="645" t="s">
        <v>555</v>
      </c>
      <c r="F12" s="151" t="s">
        <v>815</v>
      </c>
      <c r="G12" s="152" t="s">
        <v>816</v>
      </c>
      <c r="H12" s="95" t="s">
        <v>817</v>
      </c>
      <c r="I12" s="668"/>
      <c r="J12" s="672"/>
      <c r="K12" s="669"/>
      <c r="L12" s="557">
        <v>0.25</v>
      </c>
      <c r="M12" s="709">
        <f>SUM(IF(F13="X",2,0),IF(G13="X",2,0),IF(H13="X",1,0))</f>
        <v>0</v>
      </c>
    </row>
    <row r="13" spans="2:21" ht="19.5" customHeight="1" x14ac:dyDescent="0.35">
      <c r="B13" s="503"/>
      <c r="C13" s="505"/>
      <c r="D13" s="644"/>
      <c r="E13" s="646"/>
      <c r="F13" s="204"/>
      <c r="G13" s="204"/>
      <c r="H13" s="204"/>
      <c r="I13" s="673"/>
      <c r="J13" s="674"/>
      <c r="K13" s="675"/>
      <c r="L13" s="619"/>
      <c r="M13" s="710"/>
    </row>
    <row r="14" spans="2:21" ht="55" customHeight="1" x14ac:dyDescent="0.35">
      <c r="B14" s="137" t="s">
        <v>563</v>
      </c>
      <c r="C14" s="138" t="s">
        <v>818</v>
      </c>
      <c r="D14" s="137">
        <v>2</v>
      </c>
      <c r="E14" s="159" t="s">
        <v>819</v>
      </c>
      <c r="F14" s="98"/>
      <c r="G14" s="663" t="s">
        <v>435</v>
      </c>
      <c r="H14" s="664"/>
      <c r="I14" s="664"/>
      <c r="J14" s="664"/>
      <c r="K14" s="665"/>
      <c r="L14" s="140">
        <v>0.25</v>
      </c>
      <c r="M14" s="136" t="e">
        <f>HLOOKUP(F14,R8:S9,2,0)</f>
        <v>#N/A</v>
      </c>
    </row>
    <row r="15" spans="2:21" ht="53.15" customHeight="1" x14ac:dyDescent="0.35">
      <c r="B15" s="95" t="s">
        <v>439</v>
      </c>
      <c r="C15" s="96" t="s">
        <v>820</v>
      </c>
      <c r="D15" s="95">
        <v>3</v>
      </c>
      <c r="E15" s="160" t="s">
        <v>821</v>
      </c>
      <c r="F15" s="98"/>
      <c r="G15" s="629" t="s">
        <v>435</v>
      </c>
      <c r="H15" s="630"/>
      <c r="I15" s="630"/>
      <c r="J15" s="630"/>
      <c r="K15" s="630"/>
      <c r="L15" s="99">
        <v>0.25</v>
      </c>
      <c r="M15" s="136" t="e">
        <f>HLOOKUP(F15,R8:S9,2,0)</f>
        <v>#N/A</v>
      </c>
      <c r="R15" s="101"/>
      <c r="S15" s="101"/>
      <c r="T15" s="101"/>
      <c r="U15" s="101"/>
    </row>
    <row r="16" spans="2:21" ht="70" customHeight="1" x14ac:dyDescent="0.35">
      <c r="B16" s="95" t="s">
        <v>442</v>
      </c>
      <c r="C16" s="96" t="s">
        <v>481</v>
      </c>
      <c r="D16" s="95">
        <v>4</v>
      </c>
      <c r="E16" s="161" t="s">
        <v>640</v>
      </c>
      <c r="F16" s="132"/>
      <c r="G16" s="631" t="s">
        <v>435</v>
      </c>
      <c r="H16" s="632"/>
      <c r="I16" s="632"/>
      <c r="J16" s="632"/>
      <c r="K16" s="632"/>
      <c r="L16" s="99">
        <v>0.25</v>
      </c>
      <c r="M16" s="136" t="e">
        <f>HLOOKUP(F16,R8:S9,2,0)</f>
        <v>#N/A</v>
      </c>
      <c r="R16" s="101"/>
      <c r="S16" s="101"/>
      <c r="T16" s="101"/>
      <c r="U16" s="101"/>
    </row>
    <row r="17" spans="2:16" ht="23.5" customHeight="1" x14ac:dyDescent="0.35">
      <c r="B17" s="583" t="s">
        <v>482</v>
      </c>
      <c r="C17" s="584"/>
      <c r="D17" s="584"/>
      <c r="E17" s="584"/>
      <c r="F17" s="584"/>
      <c r="G17" s="584"/>
      <c r="H17" s="584"/>
      <c r="I17" s="584"/>
      <c r="J17" s="584"/>
      <c r="K17" s="584"/>
      <c r="L17" s="525" t="s">
        <v>446</v>
      </c>
      <c r="M17" s="653" t="e">
        <f>SUM((L12*M12)+(L14*M14)+(L15*M15)+(L16*M16))</f>
        <v>#N/A</v>
      </c>
    </row>
    <row r="18" spans="2:16" ht="14.5" customHeight="1" x14ac:dyDescent="0.35">
      <c r="B18" s="586"/>
      <c r="C18" s="587"/>
      <c r="D18" s="587"/>
      <c r="E18" s="587"/>
      <c r="F18" s="587"/>
      <c r="G18" s="587"/>
      <c r="H18" s="587"/>
      <c r="I18" s="587"/>
      <c r="J18" s="587"/>
      <c r="K18" s="587"/>
      <c r="L18" s="525"/>
      <c r="M18" s="654"/>
      <c r="O18" s="102"/>
      <c r="P18" s="102"/>
    </row>
    <row r="19" spans="2:16" ht="14.5" customHeight="1" x14ac:dyDescent="0.35">
      <c r="B19" s="586"/>
      <c r="C19" s="587"/>
      <c r="D19" s="587"/>
      <c r="E19" s="587"/>
      <c r="F19" s="587"/>
      <c r="G19" s="587"/>
      <c r="H19" s="587"/>
      <c r="I19" s="587"/>
      <c r="J19" s="587"/>
      <c r="K19" s="587"/>
      <c r="L19" s="525"/>
      <c r="M19" s="654"/>
      <c r="O19" s="103"/>
      <c r="P19" s="103"/>
    </row>
    <row r="20" spans="2:16" ht="14.5" customHeight="1" x14ac:dyDescent="0.35">
      <c r="B20" s="586"/>
      <c r="C20" s="587"/>
      <c r="D20" s="587"/>
      <c r="E20" s="587"/>
      <c r="F20" s="587"/>
      <c r="G20" s="587"/>
      <c r="H20" s="587"/>
      <c r="I20" s="587"/>
      <c r="J20" s="587"/>
      <c r="K20" s="587"/>
      <c r="L20" s="525"/>
      <c r="M20" s="654"/>
      <c r="O20" s="104"/>
      <c r="P20" s="104"/>
    </row>
    <row r="21" spans="2:16" ht="14.5" customHeight="1" x14ac:dyDescent="0.35">
      <c r="B21" s="586"/>
      <c r="C21" s="587"/>
      <c r="D21" s="587"/>
      <c r="E21" s="587"/>
      <c r="F21" s="587"/>
      <c r="G21" s="587"/>
      <c r="H21" s="587"/>
      <c r="I21" s="587"/>
      <c r="J21" s="587"/>
      <c r="K21" s="587"/>
      <c r="L21" s="525"/>
      <c r="M21" s="654"/>
      <c r="O21" s="105"/>
      <c r="P21" s="105"/>
    </row>
    <row r="22" spans="2:16" ht="14.5" customHeight="1" x14ac:dyDescent="0.35">
      <c r="B22" s="586"/>
      <c r="C22" s="587"/>
      <c r="D22" s="587"/>
      <c r="E22" s="587"/>
      <c r="F22" s="587"/>
      <c r="G22" s="587"/>
      <c r="H22" s="587"/>
      <c r="I22" s="587"/>
      <c r="J22" s="587"/>
      <c r="K22" s="587"/>
      <c r="L22" s="525"/>
      <c r="M22" s="654"/>
    </row>
    <row r="23" spans="2:16" ht="14.5" customHeight="1" x14ac:dyDescent="0.35">
      <c r="B23" s="586"/>
      <c r="C23" s="587"/>
      <c r="D23" s="587"/>
      <c r="E23" s="587"/>
      <c r="F23" s="587"/>
      <c r="G23" s="587"/>
      <c r="H23" s="587"/>
      <c r="I23" s="587"/>
      <c r="J23" s="587"/>
      <c r="K23" s="587"/>
      <c r="L23" s="525"/>
      <c r="M23" s="654"/>
    </row>
    <row r="24" spans="2:16" ht="14.5" customHeight="1" x14ac:dyDescent="0.35">
      <c r="B24" s="589"/>
      <c r="C24" s="590"/>
      <c r="D24" s="590"/>
      <c r="E24" s="590"/>
      <c r="F24" s="590"/>
      <c r="G24" s="590"/>
      <c r="H24" s="590"/>
      <c r="I24" s="590"/>
      <c r="J24" s="590"/>
      <c r="K24" s="590"/>
      <c r="L24" s="525"/>
      <c r="M24" s="655"/>
    </row>
    <row r="26" spans="2:16" ht="15.5" x14ac:dyDescent="0.35">
      <c r="F26" s="596" t="s">
        <v>390</v>
      </c>
      <c r="G26" s="596"/>
      <c r="H26" s="596" t="s">
        <v>391</v>
      </c>
      <c r="I26" s="596"/>
      <c r="J26" s="596" t="s">
        <v>447</v>
      </c>
      <c r="K26" s="596"/>
      <c r="L26" s="596" t="s">
        <v>392</v>
      </c>
      <c r="M26" s="596"/>
    </row>
    <row r="27" spans="2:16" ht="66.650000000000006" customHeight="1" x14ac:dyDescent="0.35">
      <c r="F27" s="304" t="s">
        <v>448</v>
      </c>
      <c r="G27" s="304"/>
      <c r="H27" s="305" t="s">
        <v>62</v>
      </c>
      <c r="I27" s="305"/>
      <c r="J27" s="294" t="s">
        <v>449</v>
      </c>
      <c r="K27" s="294"/>
      <c r="L27" s="294" t="s">
        <v>63</v>
      </c>
      <c r="M27" s="294"/>
    </row>
    <row r="28" spans="2:16" ht="66.650000000000006" customHeight="1" x14ac:dyDescent="0.35">
      <c r="F28" s="304" t="s">
        <v>450</v>
      </c>
      <c r="G28" s="304"/>
      <c r="H28" s="311" t="s">
        <v>95</v>
      </c>
      <c r="I28" s="311"/>
      <c r="J28" s="294" t="s">
        <v>97</v>
      </c>
      <c r="K28" s="294"/>
      <c r="L28" s="294" t="s">
        <v>96</v>
      </c>
      <c r="M28" s="294"/>
    </row>
    <row r="29" spans="2:16" ht="66.650000000000006" customHeight="1" x14ac:dyDescent="0.35">
      <c r="F29" s="304" t="s">
        <v>451</v>
      </c>
      <c r="G29" s="304"/>
      <c r="H29" s="552" t="s">
        <v>99</v>
      </c>
      <c r="I29" s="552"/>
      <c r="J29" s="294" t="s">
        <v>101</v>
      </c>
      <c r="K29" s="294"/>
      <c r="L29" s="294" t="s">
        <v>100</v>
      </c>
      <c r="M29" s="294"/>
    </row>
  </sheetData>
  <sheetProtection algorithmName="SHA-512" hashValue="HPCdczoldunbyfM+2agDFxkkWLXukTwUigKYp3iAilTUd/gEqFV+VTJT+XL9qOHHXMKF41siZdNU05u0GbrtWg==" saltValue="GrsHT3YKq3rdHDXrjf6s3A==" spinCount="100000" sheet="1" objects="1" scenarios="1"/>
  <mergeCells count="38">
    <mergeCell ref="L12:L13"/>
    <mergeCell ref="M12:M13"/>
    <mergeCell ref="G14:K14"/>
    <mergeCell ref="G15:K15"/>
    <mergeCell ref="D11:E11"/>
    <mergeCell ref="F11:K11"/>
    <mergeCell ref="B12:B13"/>
    <mergeCell ref="C12:C13"/>
    <mergeCell ref="D12:D13"/>
    <mergeCell ref="E12:E13"/>
    <mergeCell ref="I12:K13"/>
    <mergeCell ref="T7:U7"/>
    <mergeCell ref="B8:C10"/>
    <mergeCell ref="D8:M8"/>
    <mergeCell ref="D9:I10"/>
    <mergeCell ref="J9:M10"/>
    <mergeCell ref="C4:M7"/>
    <mergeCell ref="R7:S7"/>
    <mergeCell ref="G16:K16"/>
    <mergeCell ref="F26:G26"/>
    <mergeCell ref="H26:I26"/>
    <mergeCell ref="J26:K26"/>
    <mergeCell ref="L26:M26"/>
    <mergeCell ref="B17:K24"/>
    <mergeCell ref="L17:L24"/>
    <mergeCell ref="M17:M24"/>
    <mergeCell ref="F29:G29"/>
    <mergeCell ref="H29:I29"/>
    <mergeCell ref="J29:K29"/>
    <mergeCell ref="L29:M29"/>
    <mergeCell ref="F27:G27"/>
    <mergeCell ref="H27:I27"/>
    <mergeCell ref="J27:K27"/>
    <mergeCell ref="L27:M27"/>
    <mergeCell ref="F28:G28"/>
    <mergeCell ref="H28:I28"/>
    <mergeCell ref="J28:K28"/>
    <mergeCell ref="L28:M28"/>
  </mergeCells>
  <conditionalFormatting sqref="M17">
    <cfRule type="cellIs" dxfId="14" priority="1" operator="between">
      <formula>4</formula>
      <formula>5</formula>
    </cfRule>
    <cfRule type="cellIs" dxfId="13" priority="2" operator="between">
      <formula>3</formula>
      <formula>3.99</formula>
    </cfRule>
    <cfRule type="cellIs" dxfId="12" priority="3" operator="between">
      <formula>0</formula>
      <formula>2.99</formula>
    </cfRule>
  </conditionalFormatting>
  <dataValidations count="2">
    <dataValidation type="list" allowBlank="1" showInputMessage="1" showErrorMessage="1" sqref="F14 F16" xr:uid="{00000000-0002-0000-1E00-000000000000}">
      <formula1>$R$8:$S$8</formula1>
    </dataValidation>
    <dataValidation type="list" allowBlank="1" showInputMessage="1" showErrorMessage="1" sqref="F15" xr:uid="{00000000-0002-0000-1E00-000001000000}">
      <formula1>$T$8:$U$8</formula1>
    </dataValidation>
  </dataValidation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4:AB30"/>
  <sheetViews>
    <sheetView zoomScale="90" zoomScaleNormal="90" workbookViewId="0">
      <selection activeCell="G3" sqref="G3"/>
    </sheetView>
  </sheetViews>
  <sheetFormatPr baseColWidth="10" defaultColWidth="10.90625" defaultRowHeight="14.5" x14ac:dyDescent="0.35"/>
  <cols>
    <col min="1" max="1" width="3.453125" style="1" customWidth="1"/>
    <col min="2" max="2" width="32.453125" style="1" customWidth="1"/>
    <col min="3" max="3" width="61.453125" style="1" customWidth="1"/>
    <col min="4" max="4" width="4.453125" style="1" customWidth="1"/>
    <col min="5" max="5" width="35.453125" style="1" customWidth="1"/>
    <col min="6" max="6" width="28.36328125" style="1" customWidth="1"/>
    <col min="7" max="7" width="35.453125" style="1" customWidth="1"/>
    <col min="8" max="8" width="32.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4.36328125" style="1" customWidth="1"/>
    <col min="21" max="21" width="3.36328125" style="1" hidden="1" customWidth="1"/>
    <col min="22" max="22" width="4.453125" style="1" hidden="1" customWidth="1"/>
    <col min="23" max="23" width="3.36328125" style="1" hidden="1" customWidth="1"/>
    <col min="24" max="24" width="4.453125" style="1" hidden="1" customWidth="1"/>
    <col min="25" max="25" width="16.453125" style="1" hidden="1" customWidth="1"/>
    <col min="26" max="26" width="16.08984375" style="1" hidden="1" customWidth="1"/>
    <col min="27" max="27" width="18.90625" style="1" hidden="1" customWidth="1"/>
    <col min="28" max="28" width="15.6328125" style="1" hidden="1" customWidth="1"/>
    <col min="29" max="16384" width="10.90625" style="1"/>
  </cols>
  <sheetData>
    <row r="4" spans="2:28" ht="14.5" customHeight="1" x14ac:dyDescent="0.35">
      <c r="B4" s="81"/>
      <c r="C4" s="564" t="s">
        <v>90</v>
      </c>
      <c r="D4" s="565"/>
      <c r="E4" s="565"/>
      <c r="F4" s="565"/>
      <c r="G4" s="565"/>
      <c r="H4" s="565"/>
      <c r="I4" s="565"/>
      <c r="J4" s="565"/>
      <c r="K4" s="565"/>
      <c r="L4" s="565"/>
      <c r="M4" s="565"/>
      <c r="N4" s="565"/>
      <c r="O4" s="565"/>
      <c r="P4" s="565"/>
    </row>
    <row r="5" spans="2:28" ht="14.5" customHeight="1" x14ac:dyDescent="0.35">
      <c r="B5" s="82"/>
      <c r="C5" s="564"/>
      <c r="D5" s="565"/>
      <c r="E5" s="565"/>
      <c r="F5" s="565"/>
      <c r="G5" s="565"/>
      <c r="H5" s="565"/>
      <c r="I5" s="565"/>
      <c r="J5" s="565"/>
      <c r="K5" s="565"/>
      <c r="L5" s="565"/>
      <c r="M5" s="565"/>
      <c r="N5" s="565"/>
      <c r="O5" s="565"/>
      <c r="P5" s="565"/>
    </row>
    <row r="6" spans="2:28" ht="14.5" customHeight="1" x14ac:dyDescent="0.35">
      <c r="B6" s="82"/>
      <c r="C6" s="564"/>
      <c r="D6" s="565"/>
      <c r="E6" s="565"/>
      <c r="F6" s="565"/>
      <c r="G6" s="565"/>
      <c r="H6" s="565"/>
      <c r="I6" s="565"/>
      <c r="J6" s="565"/>
      <c r="K6" s="565"/>
      <c r="L6" s="565"/>
      <c r="M6" s="565"/>
      <c r="N6" s="565"/>
      <c r="O6" s="565"/>
      <c r="P6" s="565"/>
    </row>
    <row r="7" spans="2:28" ht="14.5" customHeight="1" x14ac:dyDescent="0.35">
      <c r="B7" s="83"/>
      <c r="C7" s="564"/>
      <c r="D7" s="565"/>
      <c r="E7" s="565"/>
      <c r="F7" s="565"/>
      <c r="G7" s="565"/>
      <c r="H7" s="565"/>
      <c r="I7" s="565"/>
      <c r="J7" s="565"/>
      <c r="K7" s="565"/>
      <c r="L7" s="565"/>
      <c r="M7" s="565"/>
      <c r="N7" s="565"/>
      <c r="O7" s="565"/>
      <c r="P7" s="565"/>
      <c r="U7" s="606">
        <v>2</v>
      </c>
      <c r="V7" s="606"/>
      <c r="W7" s="606">
        <v>4</v>
      </c>
      <c r="X7" s="633"/>
    </row>
    <row r="8" spans="2:28" ht="46.5"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822</v>
      </c>
      <c r="Z8" s="135" t="s">
        <v>823</v>
      </c>
      <c r="AA8" s="156" t="s">
        <v>824</v>
      </c>
      <c r="AB8" s="135" t="s">
        <v>825</v>
      </c>
    </row>
    <row r="9" spans="2:28"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-1</v>
      </c>
      <c r="Z9" s="135">
        <v>-1</v>
      </c>
      <c r="AA9" s="135">
        <v>3</v>
      </c>
      <c r="AB9" s="135">
        <v>5</v>
      </c>
    </row>
    <row r="10" spans="2:28" x14ac:dyDescent="0.35">
      <c r="B10" s="568"/>
      <c r="C10" s="610"/>
      <c r="D10" s="613"/>
      <c r="E10" s="614"/>
      <c r="F10" s="614"/>
      <c r="G10" s="614"/>
      <c r="H10" s="614"/>
      <c r="I10" s="614"/>
      <c r="J10" s="577"/>
      <c r="K10" s="578"/>
      <c r="L10" s="578"/>
      <c r="M10" s="578"/>
      <c r="N10" s="578"/>
      <c r="O10" s="578"/>
      <c r="P10" s="579"/>
    </row>
    <row r="11" spans="2:28"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8" ht="62.5" customHeight="1" x14ac:dyDescent="0.35">
      <c r="B12" s="502" t="s">
        <v>412</v>
      </c>
      <c r="C12" s="504" t="s">
        <v>826</v>
      </c>
      <c r="D12" s="643">
        <v>1</v>
      </c>
      <c r="E12" s="504" t="s">
        <v>555</v>
      </c>
      <c r="F12" s="152" t="s">
        <v>827</v>
      </c>
      <c r="G12" s="152" t="s">
        <v>828</v>
      </c>
      <c r="H12" s="152" t="s">
        <v>829</v>
      </c>
      <c r="I12" s="95" t="s">
        <v>421</v>
      </c>
      <c r="J12" s="95" t="s">
        <v>830</v>
      </c>
      <c r="K12" s="668"/>
      <c r="L12" s="672"/>
      <c r="M12" s="672"/>
      <c r="N12" s="669"/>
      <c r="O12" s="557">
        <v>0.2</v>
      </c>
      <c r="P12" s="658">
        <f>SUM(IF(F13="X",1,0),IF(G13="X",1,0),IF(H13="X",1,0),IF(I13="X",1,0),IF(J13="X",1,0),)</f>
        <v>0</v>
      </c>
    </row>
    <row r="13" spans="2:28" ht="20.5" customHeight="1" x14ac:dyDescent="0.35">
      <c r="B13" s="503"/>
      <c r="C13" s="505"/>
      <c r="D13" s="644"/>
      <c r="E13" s="505"/>
      <c r="F13" s="204"/>
      <c r="G13" s="204"/>
      <c r="H13" s="204"/>
      <c r="I13" s="204"/>
      <c r="J13" s="204"/>
      <c r="K13" s="673"/>
      <c r="L13" s="674"/>
      <c r="M13" s="674"/>
      <c r="N13" s="675"/>
      <c r="O13" s="619"/>
      <c r="P13" s="659"/>
    </row>
    <row r="14" spans="2:28" ht="76.5" customHeight="1" x14ac:dyDescent="0.35">
      <c r="B14" s="137" t="s">
        <v>439</v>
      </c>
      <c r="C14" s="138" t="s">
        <v>831</v>
      </c>
      <c r="D14" s="137">
        <v>2</v>
      </c>
      <c r="E14" s="127" t="s">
        <v>832</v>
      </c>
      <c r="F14" s="98"/>
      <c r="G14" s="580" t="s">
        <v>678</v>
      </c>
      <c r="H14" s="581"/>
      <c r="I14" s="581"/>
      <c r="J14" s="581"/>
      <c r="K14" s="581"/>
      <c r="L14" s="581"/>
      <c r="M14" s="581"/>
      <c r="N14" s="582"/>
      <c r="O14" s="140">
        <v>0.2</v>
      </c>
      <c r="P14" s="136" t="e">
        <f>HLOOKUP(F14,U8:V9,2,0)</f>
        <v>#N/A</v>
      </c>
    </row>
    <row r="15" spans="2:28" ht="72.650000000000006" customHeight="1" x14ac:dyDescent="0.35">
      <c r="B15" s="137" t="s">
        <v>500</v>
      </c>
      <c r="C15" s="138" t="s">
        <v>833</v>
      </c>
      <c r="D15" s="137">
        <v>3</v>
      </c>
      <c r="E15" s="138" t="s">
        <v>834</v>
      </c>
      <c r="F15" s="98" t="s">
        <v>825</v>
      </c>
      <c r="G15" s="682" t="s">
        <v>678</v>
      </c>
      <c r="H15" s="683"/>
      <c r="I15" s="683"/>
      <c r="J15" s="683"/>
      <c r="K15" s="683"/>
      <c r="L15" s="683"/>
      <c r="M15" s="683"/>
      <c r="N15" s="684"/>
      <c r="O15" s="140">
        <v>0.2</v>
      </c>
      <c r="P15" s="141">
        <f>HLOOKUP(F15,Y8:AB9,2,0)</f>
        <v>5</v>
      </c>
      <c r="U15" s="101"/>
      <c r="V15" s="101"/>
      <c r="W15" s="101"/>
      <c r="X15" s="101"/>
    </row>
    <row r="16" spans="2:28" ht="68.5" customHeight="1" x14ac:dyDescent="0.35">
      <c r="B16" s="95" t="s">
        <v>563</v>
      </c>
      <c r="C16" s="96" t="s">
        <v>835</v>
      </c>
      <c r="D16" s="95">
        <v>4</v>
      </c>
      <c r="E16" s="96" t="s">
        <v>836</v>
      </c>
      <c r="F16" s="132"/>
      <c r="G16" s="626" t="s">
        <v>678</v>
      </c>
      <c r="H16" s="627"/>
      <c r="I16" s="627"/>
      <c r="J16" s="627"/>
      <c r="K16" s="627"/>
      <c r="L16" s="627"/>
      <c r="M16" s="627"/>
      <c r="N16" s="628"/>
      <c r="O16" s="99">
        <v>0.2</v>
      </c>
      <c r="P16" s="136" t="e">
        <f>HLOOKUP(F16,U8:V9,2,0)</f>
        <v>#N/A</v>
      </c>
      <c r="U16" s="101"/>
      <c r="V16" s="101"/>
      <c r="W16" s="101"/>
      <c r="X16" s="101"/>
    </row>
    <row r="17" spans="2:24" s="101" customFormat="1" ht="71.150000000000006" customHeight="1" x14ac:dyDescent="0.35">
      <c r="B17" s="137" t="s">
        <v>442</v>
      </c>
      <c r="C17" s="138" t="s">
        <v>481</v>
      </c>
      <c r="D17" s="137">
        <v>5</v>
      </c>
      <c r="E17" s="139" t="s">
        <v>640</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40.5" customHeight="1" x14ac:dyDescent="0.35">
      <c r="F28" s="304" t="s">
        <v>448</v>
      </c>
      <c r="G28" s="304"/>
      <c r="H28" s="305" t="s">
        <v>62</v>
      </c>
      <c r="I28" s="305"/>
      <c r="J28" s="680" t="s">
        <v>449</v>
      </c>
      <c r="K28" s="681"/>
      <c r="L28" s="294" t="s">
        <v>63</v>
      </c>
      <c r="M28" s="294"/>
    </row>
    <row r="29" spans="2:24" ht="40.5" customHeight="1" x14ac:dyDescent="0.35">
      <c r="F29" s="304" t="s">
        <v>450</v>
      </c>
      <c r="G29" s="304"/>
      <c r="H29" s="311" t="s">
        <v>95</v>
      </c>
      <c r="I29" s="311"/>
      <c r="J29" s="680" t="s">
        <v>97</v>
      </c>
      <c r="K29" s="681"/>
      <c r="L29" s="294" t="s">
        <v>96</v>
      </c>
      <c r="M29" s="294"/>
    </row>
    <row r="30" spans="2:24" ht="40.5" customHeight="1" x14ac:dyDescent="0.35">
      <c r="F30" s="304" t="s">
        <v>451</v>
      </c>
      <c r="G30" s="304"/>
      <c r="H30" s="552" t="s">
        <v>99</v>
      </c>
      <c r="I30" s="552"/>
      <c r="J30" s="680" t="s">
        <v>101</v>
      </c>
      <c r="K30" s="681"/>
      <c r="L30" s="294" t="s">
        <v>100</v>
      </c>
      <c r="M30" s="294"/>
    </row>
  </sheetData>
  <sheetProtection algorithmName="SHA-512" hashValue="KXbLhvRTYfDwBsWhHWMXDvuCzEnO5+vqgEfmCn19X9KDuCfYmsl+6ZYWMgsm8mD4qxvz5KgkZ/cy/DkpbFtHZg==" saltValue="e5NT74AxVclVv4nJEe3gIg=="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K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11" priority="1" operator="between">
      <formula>4</formula>
      <formula>5</formula>
    </cfRule>
    <cfRule type="cellIs" dxfId="10" priority="2" operator="between">
      <formula>3</formula>
      <formula>3.99</formula>
    </cfRule>
    <cfRule type="cellIs" dxfId="9" priority="3" operator="between">
      <formula>0</formula>
      <formula>2.99</formula>
    </cfRule>
  </conditionalFormatting>
  <dataValidations count="2">
    <dataValidation type="list" allowBlank="1" showInputMessage="1" showErrorMessage="1" sqref="F15" xr:uid="{00000000-0002-0000-1F00-000000000000}">
      <formula1>$Y$8:$AB$8</formula1>
    </dataValidation>
    <dataValidation type="list" allowBlank="1" showInputMessage="1" showErrorMessage="1" sqref="F14 F16:F17" xr:uid="{00000000-0002-0000-1F00-000001000000}">
      <formula1>$U$8:$V$8</formula1>
    </dataValidation>
  </dataValidation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4:AC31"/>
  <sheetViews>
    <sheetView zoomScale="90" zoomScaleNormal="90" workbookViewId="0">
      <selection activeCell="G1" sqref="G1"/>
    </sheetView>
  </sheetViews>
  <sheetFormatPr baseColWidth="10" defaultColWidth="10.90625" defaultRowHeight="14.5" x14ac:dyDescent="0.35"/>
  <cols>
    <col min="1" max="1" width="3.453125" style="1" customWidth="1"/>
    <col min="2" max="2" width="32.453125" style="1" customWidth="1"/>
    <col min="3" max="3" width="62.90625" style="1" customWidth="1"/>
    <col min="4" max="4" width="4.453125" style="1" customWidth="1"/>
    <col min="5" max="5" width="33.08984375" style="1" customWidth="1"/>
    <col min="6" max="6" width="35.08984375" style="1" customWidth="1"/>
    <col min="7" max="7" width="35.453125" style="1" customWidth="1"/>
    <col min="8" max="8" width="32.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4.36328125" style="1" customWidth="1"/>
    <col min="21" max="21" width="3.36328125" style="1" bestFit="1" customWidth="1"/>
    <col min="22" max="22" width="4.453125" style="1" bestFit="1" customWidth="1"/>
    <col min="23" max="23" width="3.36328125" style="1" bestFit="1" customWidth="1"/>
    <col min="24" max="24" width="4.453125" style="1" bestFit="1" customWidth="1"/>
    <col min="25" max="29" width="18.453125" style="1" customWidth="1"/>
    <col min="30" max="16384" width="10.90625" style="1"/>
  </cols>
  <sheetData>
    <row r="4" spans="2:29" ht="14.5" customHeight="1" x14ac:dyDescent="0.35">
      <c r="B4" s="81"/>
      <c r="C4" s="564" t="s">
        <v>91</v>
      </c>
      <c r="D4" s="565"/>
      <c r="E4" s="565"/>
      <c r="F4" s="565"/>
      <c r="G4" s="565"/>
      <c r="H4" s="565"/>
      <c r="I4" s="565"/>
      <c r="J4" s="565"/>
      <c r="K4" s="565"/>
      <c r="L4" s="565"/>
      <c r="M4" s="565"/>
      <c r="N4" s="565"/>
      <c r="O4" s="565"/>
      <c r="P4" s="565"/>
    </row>
    <row r="5" spans="2:29" ht="14.5" customHeight="1" x14ac:dyDescent="0.35">
      <c r="B5" s="82"/>
      <c r="C5" s="564"/>
      <c r="D5" s="565"/>
      <c r="E5" s="565"/>
      <c r="F5" s="565"/>
      <c r="G5" s="565"/>
      <c r="H5" s="565"/>
      <c r="I5" s="565"/>
      <c r="J5" s="565"/>
      <c r="K5" s="565"/>
      <c r="L5" s="565"/>
      <c r="M5" s="565"/>
      <c r="N5" s="565"/>
      <c r="O5" s="565"/>
      <c r="P5" s="565"/>
    </row>
    <row r="6" spans="2:29" ht="14.5" customHeight="1" x14ac:dyDescent="0.35">
      <c r="B6" s="82"/>
      <c r="C6" s="564"/>
      <c r="D6" s="565"/>
      <c r="E6" s="565"/>
      <c r="F6" s="565"/>
      <c r="G6" s="565"/>
      <c r="H6" s="565"/>
      <c r="I6" s="565"/>
      <c r="J6" s="565"/>
      <c r="K6" s="565"/>
      <c r="L6" s="565"/>
      <c r="M6" s="565"/>
      <c r="N6" s="565"/>
      <c r="O6" s="565"/>
      <c r="P6" s="565"/>
    </row>
    <row r="7" spans="2:29" ht="14.5" customHeight="1" x14ac:dyDescent="0.35">
      <c r="B7" s="83"/>
      <c r="C7" s="564"/>
      <c r="D7" s="565"/>
      <c r="E7" s="565"/>
      <c r="F7" s="565"/>
      <c r="G7" s="565"/>
      <c r="H7" s="565"/>
      <c r="I7" s="565"/>
      <c r="J7" s="565"/>
      <c r="K7" s="565"/>
      <c r="L7" s="565"/>
      <c r="M7" s="565"/>
      <c r="N7" s="565"/>
      <c r="O7" s="565"/>
      <c r="P7" s="565"/>
      <c r="U7" s="606">
        <v>2</v>
      </c>
      <c r="V7" s="606"/>
      <c r="W7" s="606">
        <v>4</v>
      </c>
      <c r="X7" s="633"/>
    </row>
    <row r="8" spans="2:29" ht="46.5"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57" t="s">
        <v>530</v>
      </c>
      <c r="Z8" s="158" t="s">
        <v>837</v>
      </c>
      <c r="AA8" s="158" t="s">
        <v>532</v>
      </c>
      <c r="AB8" s="158" t="s">
        <v>533</v>
      </c>
      <c r="AC8" s="183" t="s">
        <v>838</v>
      </c>
    </row>
    <row r="9" spans="2:29" ht="15.5" x14ac:dyDescent="0.35">
      <c r="B9" s="566"/>
      <c r="C9" s="609"/>
      <c r="D9" s="611" t="s">
        <v>405</v>
      </c>
      <c r="E9" s="612"/>
      <c r="F9" s="612"/>
      <c r="G9" s="612"/>
      <c r="H9" s="612"/>
      <c r="I9" s="612"/>
      <c r="J9" s="574"/>
      <c r="K9" s="575"/>
      <c r="L9" s="575"/>
      <c r="M9" s="575"/>
      <c r="N9" s="575"/>
      <c r="O9" s="575"/>
      <c r="P9" s="576"/>
      <c r="U9" s="119">
        <v>5</v>
      </c>
      <c r="V9" s="119">
        <v>0</v>
      </c>
      <c r="W9" s="119">
        <v>5</v>
      </c>
      <c r="X9" s="142">
        <v>0</v>
      </c>
      <c r="Y9" s="157">
        <v>0</v>
      </c>
      <c r="Z9" s="158">
        <v>3</v>
      </c>
      <c r="AA9" s="158">
        <v>5</v>
      </c>
      <c r="AB9" s="158">
        <v>5</v>
      </c>
      <c r="AC9" s="183">
        <v>-5</v>
      </c>
    </row>
    <row r="10" spans="2:29" x14ac:dyDescent="0.35">
      <c r="B10" s="568"/>
      <c r="C10" s="610"/>
      <c r="D10" s="613"/>
      <c r="E10" s="614"/>
      <c r="F10" s="614"/>
      <c r="G10" s="614"/>
      <c r="H10" s="614"/>
      <c r="I10" s="614"/>
      <c r="J10" s="577"/>
      <c r="K10" s="578"/>
      <c r="L10" s="578"/>
      <c r="M10" s="578"/>
      <c r="N10" s="578"/>
      <c r="O10" s="578"/>
      <c r="P10" s="579"/>
    </row>
    <row r="11" spans="2:29"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9" ht="45.65" customHeight="1" x14ac:dyDescent="0.35">
      <c r="B12" s="502" t="s">
        <v>412</v>
      </c>
      <c r="C12" s="504" t="s">
        <v>839</v>
      </c>
      <c r="D12" s="643">
        <v>1</v>
      </c>
      <c r="E12" s="504" t="s">
        <v>840</v>
      </c>
      <c r="F12" s="152" t="s">
        <v>841</v>
      </c>
      <c r="G12" s="152" t="s">
        <v>842</v>
      </c>
      <c r="H12" s="152" t="s">
        <v>843</v>
      </c>
      <c r="I12" s="95" t="s">
        <v>844</v>
      </c>
      <c r="J12" s="95" t="s">
        <v>845</v>
      </c>
      <c r="K12" s="95" t="s">
        <v>846</v>
      </c>
      <c r="L12" s="95" t="s">
        <v>847</v>
      </c>
      <c r="M12" s="95" t="s">
        <v>848</v>
      </c>
      <c r="N12" s="95" t="s">
        <v>849</v>
      </c>
      <c r="O12" s="557">
        <v>0.2</v>
      </c>
      <c r="P12" s="711">
        <f>SUM(IF(F13="X",1,0),IF(G13="X",1,0),IF(H13="X",1,0),IF(I13="X",0.4,0),IF(J13="X",0.4,0),IF(K13="X",0.3,0),IF(L13="X",0.3,0),IF(M13="X",0.3,0),IF(N13="X",0.3,0))</f>
        <v>0</v>
      </c>
    </row>
    <row r="13" spans="2:29" ht="20.5" customHeight="1" x14ac:dyDescent="0.35">
      <c r="B13" s="503"/>
      <c r="C13" s="505"/>
      <c r="D13" s="644"/>
      <c r="E13" s="505"/>
      <c r="F13" s="204"/>
      <c r="G13" s="204"/>
      <c r="H13" s="204"/>
      <c r="I13" s="204"/>
      <c r="J13" s="204"/>
      <c r="K13" s="204"/>
      <c r="L13" s="204"/>
      <c r="M13" s="204"/>
      <c r="N13" s="204"/>
      <c r="O13" s="619"/>
      <c r="P13" s="712"/>
    </row>
    <row r="14" spans="2:29" ht="67.5" customHeight="1" x14ac:dyDescent="0.35">
      <c r="B14" s="137" t="s">
        <v>500</v>
      </c>
      <c r="C14" s="138" t="s">
        <v>850</v>
      </c>
      <c r="D14" s="137">
        <v>2</v>
      </c>
      <c r="E14" s="159" t="s">
        <v>851</v>
      </c>
      <c r="F14" s="98"/>
      <c r="G14" s="663" t="s">
        <v>678</v>
      </c>
      <c r="H14" s="664"/>
      <c r="I14" s="664"/>
      <c r="J14" s="664"/>
      <c r="K14" s="664"/>
      <c r="L14" s="664"/>
      <c r="M14" s="664"/>
      <c r="N14" s="665"/>
      <c r="O14" s="140">
        <v>0.2</v>
      </c>
      <c r="P14" s="136" t="e">
        <f>HLOOKUP(F14,Y8:AC9,2,0)</f>
        <v>#N/A</v>
      </c>
    </row>
    <row r="15" spans="2:29" ht="67.5" customHeight="1" x14ac:dyDescent="0.35">
      <c r="B15" s="502" t="s">
        <v>439</v>
      </c>
      <c r="C15" s="504" t="s">
        <v>852</v>
      </c>
      <c r="D15" s="502">
        <v>3</v>
      </c>
      <c r="E15" s="676" t="s">
        <v>853</v>
      </c>
      <c r="F15" s="152" t="s">
        <v>652</v>
      </c>
      <c r="G15" s="152" t="s">
        <v>653</v>
      </c>
      <c r="H15" s="152" t="s">
        <v>854</v>
      </c>
      <c r="I15" s="95" t="s">
        <v>686</v>
      </c>
      <c r="J15" s="668"/>
      <c r="K15" s="672"/>
      <c r="L15" s="672"/>
      <c r="M15" s="672"/>
      <c r="N15" s="669"/>
      <c r="O15" s="557">
        <v>0.2</v>
      </c>
      <c r="P15" s="600">
        <f>SUM(IF(F16="X",1.25,0),IF(G16="X",1.25,0),IF(H16="X",1.25,0),IF(I16="X",1.25,0))</f>
        <v>0</v>
      </c>
      <c r="U15" s="101"/>
      <c r="V15" s="101"/>
      <c r="W15" s="101"/>
      <c r="X15" s="101"/>
    </row>
    <row r="16" spans="2:29" ht="21" customHeight="1" x14ac:dyDescent="0.35">
      <c r="B16" s="503"/>
      <c r="C16" s="505"/>
      <c r="D16" s="503"/>
      <c r="E16" s="677"/>
      <c r="F16" s="204"/>
      <c r="G16" s="204"/>
      <c r="H16" s="204"/>
      <c r="I16" s="204"/>
      <c r="J16" s="673"/>
      <c r="K16" s="674"/>
      <c r="L16" s="674"/>
      <c r="M16" s="674"/>
      <c r="N16" s="675"/>
      <c r="O16" s="619"/>
      <c r="P16" s="601"/>
      <c r="U16" s="101"/>
      <c r="V16" s="101"/>
      <c r="W16" s="101"/>
      <c r="X16" s="101"/>
    </row>
    <row r="17" spans="2:24" ht="55" customHeight="1" x14ac:dyDescent="0.35">
      <c r="B17" s="95" t="s">
        <v>855</v>
      </c>
      <c r="C17" s="96" t="s">
        <v>856</v>
      </c>
      <c r="D17" s="95">
        <v>4</v>
      </c>
      <c r="E17" s="161" t="s">
        <v>857</v>
      </c>
      <c r="F17" s="132"/>
      <c r="G17" s="626" t="s">
        <v>678</v>
      </c>
      <c r="H17" s="627"/>
      <c r="I17" s="627"/>
      <c r="J17" s="627"/>
      <c r="K17" s="627"/>
      <c r="L17" s="627"/>
      <c r="M17" s="627"/>
      <c r="N17" s="628"/>
      <c r="O17" s="99">
        <v>0.2</v>
      </c>
      <c r="P17" s="136" t="e">
        <f>HLOOKUP(F17,U8:V9,2,0)</f>
        <v>#N/A</v>
      </c>
      <c r="U17" s="101"/>
      <c r="V17" s="101"/>
      <c r="W17" s="101"/>
      <c r="X17" s="101"/>
    </row>
    <row r="18" spans="2:24" s="101" customFormat="1" ht="64" customHeight="1" x14ac:dyDescent="0.35">
      <c r="B18" s="137" t="s">
        <v>442</v>
      </c>
      <c r="C18" s="138" t="s">
        <v>481</v>
      </c>
      <c r="D18" s="137">
        <v>5</v>
      </c>
      <c r="E18" s="162" t="s">
        <v>640</v>
      </c>
      <c r="F18" s="132"/>
      <c r="G18" s="660" t="s">
        <v>678</v>
      </c>
      <c r="H18" s="661"/>
      <c r="I18" s="661"/>
      <c r="J18" s="661"/>
      <c r="K18" s="661"/>
      <c r="L18" s="661"/>
      <c r="M18" s="661"/>
      <c r="N18" s="662"/>
      <c r="O18" s="140">
        <v>0.2</v>
      </c>
      <c r="P18" s="141" t="e">
        <f>HLOOKUP(F18,U8:V9,2,0)</f>
        <v>#N/A</v>
      </c>
      <c r="U18" s="1"/>
      <c r="V18" s="1"/>
      <c r="W18" s="1"/>
      <c r="X18" s="1"/>
    </row>
    <row r="19" spans="2:24" ht="23.5" customHeight="1" x14ac:dyDescent="0.35">
      <c r="B19" s="583" t="s">
        <v>482</v>
      </c>
      <c r="C19" s="584"/>
      <c r="D19" s="584"/>
      <c r="E19" s="584"/>
      <c r="F19" s="584"/>
      <c r="G19" s="584"/>
      <c r="H19" s="584"/>
      <c r="I19" s="584"/>
      <c r="J19" s="584"/>
      <c r="K19" s="584"/>
      <c r="L19" s="584"/>
      <c r="M19" s="584"/>
      <c r="N19" s="584"/>
      <c r="O19" s="525" t="s">
        <v>446</v>
      </c>
      <c r="P19" s="653" t="e">
        <f>SUM((O14*P14)+(O15*P15)+(O17*P17)+(O18*P18)+(O12*P12))</f>
        <v>#N/A</v>
      </c>
    </row>
    <row r="20" spans="2:24" ht="14.5" customHeight="1" x14ac:dyDescent="0.35">
      <c r="B20" s="586"/>
      <c r="C20" s="587"/>
      <c r="D20" s="587"/>
      <c r="E20" s="587"/>
      <c r="F20" s="587"/>
      <c r="G20" s="587"/>
      <c r="H20" s="587"/>
      <c r="I20" s="587"/>
      <c r="J20" s="587"/>
      <c r="K20" s="587"/>
      <c r="L20" s="587"/>
      <c r="M20" s="587"/>
      <c r="N20" s="587"/>
      <c r="O20" s="525"/>
      <c r="P20" s="654"/>
      <c r="R20" s="102"/>
      <c r="S20" s="102"/>
    </row>
    <row r="21" spans="2:24" ht="14.5" customHeight="1" x14ac:dyDescent="0.35">
      <c r="B21" s="586"/>
      <c r="C21" s="587"/>
      <c r="D21" s="587"/>
      <c r="E21" s="587"/>
      <c r="F21" s="587"/>
      <c r="G21" s="587"/>
      <c r="H21" s="587"/>
      <c r="I21" s="587"/>
      <c r="J21" s="587"/>
      <c r="K21" s="587"/>
      <c r="L21" s="587"/>
      <c r="M21" s="587"/>
      <c r="N21" s="587"/>
      <c r="O21" s="525"/>
      <c r="P21" s="654"/>
      <c r="R21" s="103"/>
      <c r="S21" s="103"/>
    </row>
    <row r="22" spans="2:24" ht="14.5" customHeight="1" x14ac:dyDescent="0.35">
      <c r="B22" s="586"/>
      <c r="C22" s="587"/>
      <c r="D22" s="587"/>
      <c r="E22" s="587"/>
      <c r="F22" s="587"/>
      <c r="G22" s="587"/>
      <c r="H22" s="587"/>
      <c r="I22" s="587"/>
      <c r="J22" s="587"/>
      <c r="K22" s="587"/>
      <c r="L22" s="587"/>
      <c r="M22" s="587"/>
      <c r="N22" s="587"/>
      <c r="O22" s="525"/>
      <c r="P22" s="654"/>
      <c r="R22" s="104"/>
      <c r="S22" s="104"/>
    </row>
    <row r="23" spans="2:24" ht="14.5" customHeight="1" x14ac:dyDescent="0.35">
      <c r="B23" s="586"/>
      <c r="C23" s="587"/>
      <c r="D23" s="587"/>
      <c r="E23" s="587"/>
      <c r="F23" s="587"/>
      <c r="G23" s="587"/>
      <c r="H23" s="587"/>
      <c r="I23" s="587"/>
      <c r="J23" s="587"/>
      <c r="K23" s="587"/>
      <c r="L23" s="587"/>
      <c r="M23" s="587"/>
      <c r="N23" s="587"/>
      <c r="O23" s="525"/>
      <c r="P23" s="654"/>
      <c r="R23" s="105"/>
      <c r="S23" s="105"/>
    </row>
    <row r="24" spans="2:24" ht="14.5" customHeight="1" x14ac:dyDescent="0.35">
      <c r="B24" s="586"/>
      <c r="C24" s="587"/>
      <c r="D24" s="587"/>
      <c r="E24" s="587"/>
      <c r="F24" s="587"/>
      <c r="G24" s="587"/>
      <c r="H24" s="587"/>
      <c r="I24" s="587"/>
      <c r="J24" s="587"/>
      <c r="K24" s="587"/>
      <c r="L24" s="587"/>
      <c r="M24" s="587"/>
      <c r="N24" s="587"/>
      <c r="O24" s="525"/>
      <c r="P24" s="654"/>
    </row>
    <row r="25" spans="2:24" ht="14.5" customHeight="1" x14ac:dyDescent="0.35">
      <c r="B25" s="586"/>
      <c r="C25" s="587"/>
      <c r="D25" s="587"/>
      <c r="E25" s="587"/>
      <c r="F25" s="587"/>
      <c r="G25" s="587"/>
      <c r="H25" s="587"/>
      <c r="I25" s="587"/>
      <c r="J25" s="587"/>
      <c r="K25" s="587"/>
      <c r="L25" s="587"/>
      <c r="M25" s="587"/>
      <c r="N25" s="587"/>
      <c r="O25" s="525"/>
      <c r="P25" s="654"/>
    </row>
    <row r="26" spans="2:24" ht="14.5" customHeight="1" x14ac:dyDescent="0.35">
      <c r="B26" s="589"/>
      <c r="C26" s="590"/>
      <c r="D26" s="590"/>
      <c r="E26" s="590"/>
      <c r="F26" s="590"/>
      <c r="G26" s="590"/>
      <c r="H26" s="590"/>
      <c r="I26" s="590"/>
      <c r="J26" s="590"/>
      <c r="K26" s="590"/>
      <c r="L26" s="590"/>
      <c r="M26" s="590"/>
      <c r="N26" s="590"/>
      <c r="O26" s="525"/>
      <c r="P26" s="655"/>
    </row>
    <row r="28" spans="2:24" ht="15.5" x14ac:dyDescent="0.35">
      <c r="F28" s="596" t="s">
        <v>390</v>
      </c>
      <c r="G28" s="596"/>
      <c r="H28" s="596" t="s">
        <v>391</v>
      </c>
      <c r="I28" s="596"/>
      <c r="J28" s="678" t="s">
        <v>447</v>
      </c>
      <c r="K28" s="679"/>
      <c r="L28" s="596" t="s">
        <v>392</v>
      </c>
      <c r="M28" s="596"/>
    </row>
    <row r="29" spans="2:24" ht="44.5" customHeight="1" x14ac:dyDescent="0.35">
      <c r="F29" s="304" t="s">
        <v>448</v>
      </c>
      <c r="G29" s="304"/>
      <c r="H29" s="305" t="s">
        <v>62</v>
      </c>
      <c r="I29" s="305"/>
      <c r="J29" s="680" t="s">
        <v>449</v>
      </c>
      <c r="K29" s="681"/>
      <c r="L29" s="294" t="s">
        <v>63</v>
      </c>
      <c r="M29" s="294"/>
    </row>
    <row r="30" spans="2:24" ht="44.5" customHeight="1" x14ac:dyDescent="0.35">
      <c r="F30" s="304" t="s">
        <v>450</v>
      </c>
      <c r="G30" s="304"/>
      <c r="H30" s="311" t="s">
        <v>95</v>
      </c>
      <c r="I30" s="311"/>
      <c r="J30" s="680" t="s">
        <v>97</v>
      </c>
      <c r="K30" s="681"/>
      <c r="L30" s="294" t="s">
        <v>96</v>
      </c>
      <c r="M30" s="294"/>
    </row>
    <row r="31" spans="2:24" ht="44.5" customHeight="1" x14ac:dyDescent="0.35">
      <c r="F31" s="304" t="s">
        <v>451</v>
      </c>
      <c r="G31" s="304"/>
      <c r="H31" s="552" t="s">
        <v>99</v>
      </c>
      <c r="I31" s="552"/>
      <c r="J31" s="680" t="s">
        <v>101</v>
      </c>
      <c r="K31" s="681"/>
      <c r="L31" s="294" t="s">
        <v>100</v>
      </c>
      <c r="M31" s="294"/>
    </row>
  </sheetData>
  <sheetProtection algorithmName="SHA-512" hashValue="8EbBfOEe0dbM907h55ADbVHBkuTbvK+rZhGMPlAje6JNBYIw8SZSN1MQR+ZcibxOc3KoMhSB/bvsQn7kSFcIHQ==" saltValue="CV3CzWPPhy6vDueRhW5/QQ==" spinCount="100000" sheet="1" objects="1" scenarios="1"/>
  <mergeCells count="44">
    <mergeCell ref="D11:E11"/>
    <mergeCell ref="F11:N11"/>
    <mergeCell ref="L28:M28"/>
    <mergeCell ref="O12:O13"/>
    <mergeCell ref="U7:V7"/>
    <mergeCell ref="W7:X7"/>
    <mergeCell ref="P19:P26"/>
    <mergeCell ref="P12:P13"/>
    <mergeCell ref="O15:O16"/>
    <mergeCell ref="P15:P16"/>
    <mergeCell ref="O19:O26"/>
    <mergeCell ref="B8:C10"/>
    <mergeCell ref="D8:P8"/>
    <mergeCell ref="D9:I10"/>
    <mergeCell ref="J9:P10"/>
    <mergeCell ref="C4:P7"/>
    <mergeCell ref="B12:B13"/>
    <mergeCell ref="C12:C13"/>
    <mergeCell ref="D12:D13"/>
    <mergeCell ref="E12:E13"/>
    <mergeCell ref="F28:G28"/>
    <mergeCell ref="G14:N14"/>
    <mergeCell ref="G17:N17"/>
    <mergeCell ref="G18:N18"/>
    <mergeCell ref="B19:N26"/>
    <mergeCell ref="J28:K28"/>
    <mergeCell ref="E15:E16"/>
    <mergeCell ref="J15:N16"/>
    <mergeCell ref="B15:B16"/>
    <mergeCell ref="C15:C16"/>
    <mergeCell ref="D15:D16"/>
    <mergeCell ref="H28:I28"/>
    <mergeCell ref="F31:G31"/>
    <mergeCell ref="H31:I31"/>
    <mergeCell ref="L31:M31"/>
    <mergeCell ref="F29:G29"/>
    <mergeCell ref="H29:I29"/>
    <mergeCell ref="L29:M29"/>
    <mergeCell ref="F30:G30"/>
    <mergeCell ref="H30:I30"/>
    <mergeCell ref="L30:M30"/>
    <mergeCell ref="J29:K29"/>
    <mergeCell ref="J30:K30"/>
    <mergeCell ref="J31:K31"/>
  </mergeCells>
  <conditionalFormatting sqref="P19">
    <cfRule type="cellIs" dxfId="8" priority="1" operator="between">
      <formula>4</formula>
      <formula>5</formula>
    </cfRule>
    <cfRule type="cellIs" dxfId="7" priority="2" operator="between">
      <formula>3</formula>
      <formula>3.99</formula>
    </cfRule>
    <cfRule type="cellIs" dxfId="6" priority="3" operator="between">
      <formula>0</formula>
      <formula>2.99</formula>
    </cfRule>
  </conditionalFormatting>
  <dataValidations count="2">
    <dataValidation type="list" allowBlank="1" showInputMessage="1" showErrorMessage="1" sqref="F14" xr:uid="{00000000-0002-0000-2000-000000000000}">
      <formula1>$Y$8:$AC$8</formula1>
    </dataValidation>
    <dataValidation type="list" allowBlank="1" showInputMessage="1" showErrorMessage="1" sqref="F17:F18" xr:uid="{00000000-0002-0000-2000-000001000000}">
      <formula1>$U$8:$V$8</formula1>
    </dataValidation>
  </dataValidation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4:AA30"/>
  <sheetViews>
    <sheetView zoomScale="90" zoomScaleNormal="90" workbookViewId="0">
      <selection activeCell="G2" sqref="G2"/>
    </sheetView>
  </sheetViews>
  <sheetFormatPr baseColWidth="10" defaultColWidth="10.90625" defaultRowHeight="14.5" x14ac:dyDescent="0.35"/>
  <cols>
    <col min="1" max="1" width="3.453125" style="1" customWidth="1"/>
    <col min="2" max="2" width="32.453125" style="1" customWidth="1"/>
    <col min="3" max="3" width="65.90625" style="1" customWidth="1"/>
    <col min="4" max="4" width="4.453125" style="1" customWidth="1"/>
    <col min="5" max="5" width="35.90625" style="1" customWidth="1"/>
    <col min="6" max="6" width="35.08984375" style="1" customWidth="1"/>
    <col min="7" max="7" width="35.453125" style="1" customWidth="1"/>
    <col min="8" max="8" width="32.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4.36328125" style="1" customWidth="1"/>
    <col min="21" max="21" width="3.36328125" style="1" bestFit="1" customWidth="1"/>
    <col min="22" max="22" width="4.453125" style="1" bestFit="1" customWidth="1"/>
    <col min="23" max="23" width="3.36328125" style="1" bestFit="1" customWidth="1"/>
    <col min="24" max="24" width="4.453125" style="1" bestFit="1" customWidth="1"/>
    <col min="25" max="16384" width="10.90625" style="1"/>
  </cols>
  <sheetData>
    <row r="4" spans="2:27" ht="14.5" customHeight="1" x14ac:dyDescent="0.35">
      <c r="B4" s="81"/>
      <c r="C4" s="564" t="s">
        <v>92</v>
      </c>
      <c r="D4" s="565"/>
      <c r="E4" s="565"/>
      <c r="F4" s="565"/>
      <c r="G4" s="565"/>
      <c r="H4" s="565"/>
      <c r="I4" s="565"/>
      <c r="J4" s="565"/>
      <c r="K4" s="565"/>
      <c r="L4" s="565"/>
      <c r="M4" s="565"/>
      <c r="N4" s="565"/>
      <c r="O4" s="565"/>
      <c r="P4" s="565"/>
    </row>
    <row r="5" spans="2:27" ht="14.5" customHeight="1" x14ac:dyDescent="0.35">
      <c r="B5" s="82"/>
      <c r="C5" s="564"/>
      <c r="D5" s="565"/>
      <c r="E5" s="565"/>
      <c r="F5" s="565"/>
      <c r="G5" s="565"/>
      <c r="H5" s="565"/>
      <c r="I5" s="565"/>
      <c r="J5" s="565"/>
      <c r="K5" s="565"/>
      <c r="L5" s="565"/>
      <c r="M5" s="565"/>
      <c r="N5" s="565"/>
      <c r="O5" s="565"/>
      <c r="P5" s="565"/>
    </row>
    <row r="6" spans="2:27" ht="14.5" customHeight="1" x14ac:dyDescent="0.35">
      <c r="B6" s="82"/>
      <c r="C6" s="564"/>
      <c r="D6" s="565"/>
      <c r="E6" s="565"/>
      <c r="F6" s="565"/>
      <c r="G6" s="565"/>
      <c r="H6" s="565"/>
      <c r="I6" s="565"/>
      <c r="J6" s="565"/>
      <c r="K6" s="565"/>
      <c r="L6" s="565"/>
      <c r="M6" s="565"/>
      <c r="N6" s="565"/>
      <c r="O6" s="565"/>
      <c r="P6" s="565"/>
    </row>
    <row r="7" spans="2:27" ht="14.5" customHeight="1" x14ac:dyDescent="0.35">
      <c r="B7" s="83"/>
      <c r="C7" s="564"/>
      <c r="D7" s="565"/>
      <c r="E7" s="565"/>
      <c r="F7" s="565"/>
      <c r="G7" s="565"/>
      <c r="H7" s="565"/>
      <c r="I7" s="565"/>
      <c r="J7" s="565"/>
      <c r="K7" s="565"/>
      <c r="L7" s="565"/>
      <c r="M7" s="565"/>
      <c r="N7" s="565"/>
      <c r="O7" s="565"/>
      <c r="P7" s="565"/>
      <c r="U7" s="606">
        <v>2</v>
      </c>
      <c r="V7" s="606"/>
      <c r="W7" s="606">
        <v>4</v>
      </c>
      <c r="X7" s="633"/>
    </row>
    <row r="8" spans="2:27" ht="3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57" t="s">
        <v>603</v>
      </c>
      <c r="Z8" s="158" t="s">
        <v>703</v>
      </c>
      <c r="AA8" s="158" t="s">
        <v>726</v>
      </c>
    </row>
    <row r="9" spans="2:27" ht="15.5" x14ac:dyDescent="0.35">
      <c r="B9" s="566"/>
      <c r="C9" s="609"/>
      <c r="D9" s="611" t="s">
        <v>405</v>
      </c>
      <c r="E9" s="612"/>
      <c r="F9" s="612"/>
      <c r="G9" s="612"/>
      <c r="H9" s="612"/>
      <c r="I9" s="612"/>
      <c r="J9" s="689"/>
      <c r="K9" s="690"/>
      <c r="L9" s="690"/>
      <c r="M9" s="690"/>
      <c r="N9" s="690"/>
      <c r="O9" s="690"/>
      <c r="P9" s="691"/>
      <c r="U9" s="119">
        <v>5</v>
      </c>
      <c r="V9" s="119">
        <v>0</v>
      </c>
      <c r="W9" s="119">
        <v>5</v>
      </c>
      <c r="X9" s="142">
        <v>0</v>
      </c>
      <c r="Y9" s="157">
        <v>0</v>
      </c>
      <c r="Z9" s="158">
        <v>5</v>
      </c>
      <c r="AA9" s="158">
        <v>3</v>
      </c>
    </row>
    <row r="10" spans="2:27" x14ac:dyDescent="0.35">
      <c r="B10" s="568"/>
      <c r="C10" s="610"/>
      <c r="D10" s="613"/>
      <c r="E10" s="614"/>
      <c r="F10" s="614"/>
      <c r="G10" s="614"/>
      <c r="H10" s="614"/>
      <c r="I10" s="614"/>
      <c r="J10" s="692"/>
      <c r="K10" s="693"/>
      <c r="L10" s="693"/>
      <c r="M10" s="693"/>
      <c r="N10" s="693"/>
      <c r="O10" s="693"/>
      <c r="P10" s="694"/>
    </row>
    <row r="11" spans="2:27"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7" ht="65.5" customHeight="1" x14ac:dyDescent="0.35">
      <c r="B12" s="502" t="s">
        <v>412</v>
      </c>
      <c r="C12" s="504" t="s">
        <v>858</v>
      </c>
      <c r="D12" s="643">
        <v>1</v>
      </c>
      <c r="E12" s="504" t="s">
        <v>859</v>
      </c>
      <c r="F12" s="152" t="s">
        <v>860</v>
      </c>
      <c r="G12" s="152" t="s">
        <v>861</v>
      </c>
      <c r="H12" s="95" t="s">
        <v>862</v>
      </c>
      <c r="I12" s="95" t="s">
        <v>863</v>
      </c>
      <c r="J12" s="668"/>
      <c r="K12" s="672"/>
      <c r="L12" s="672"/>
      <c r="M12" s="672"/>
      <c r="N12" s="669"/>
      <c r="O12" s="557">
        <v>0.2</v>
      </c>
      <c r="P12" s="658">
        <f>SUM(IF(F13="X",1.25,0),IF(G13="X",1.25,0),IF(H13="X",1.25,0),IF(I13="X",1.25,0))</f>
        <v>0</v>
      </c>
    </row>
    <row r="13" spans="2:27" ht="20.5" customHeight="1" x14ac:dyDescent="0.35">
      <c r="B13" s="503"/>
      <c r="C13" s="505"/>
      <c r="D13" s="644"/>
      <c r="E13" s="505"/>
      <c r="F13" s="153"/>
      <c r="G13" s="153"/>
      <c r="H13" s="153"/>
      <c r="I13" s="153"/>
      <c r="J13" s="673"/>
      <c r="K13" s="674"/>
      <c r="L13" s="674"/>
      <c r="M13" s="674"/>
      <c r="N13" s="675"/>
      <c r="O13" s="619"/>
      <c r="P13" s="659"/>
    </row>
    <row r="14" spans="2:27" ht="60" customHeight="1" x14ac:dyDescent="0.35">
      <c r="B14" s="137" t="s">
        <v>500</v>
      </c>
      <c r="C14" s="138" t="s">
        <v>864</v>
      </c>
      <c r="D14" s="137">
        <v>2</v>
      </c>
      <c r="E14" s="159" t="s">
        <v>865</v>
      </c>
      <c r="F14" s="98"/>
      <c r="G14" s="701" t="s">
        <v>678</v>
      </c>
      <c r="H14" s="702"/>
      <c r="I14" s="702"/>
      <c r="J14" s="702"/>
      <c r="K14" s="702"/>
      <c r="L14" s="702"/>
      <c r="M14" s="702"/>
      <c r="N14" s="703"/>
      <c r="O14" s="140">
        <v>0.2</v>
      </c>
      <c r="P14" s="136" t="e">
        <f>HLOOKUP(F14,U8:V9,2,0)</f>
        <v>#N/A</v>
      </c>
    </row>
    <row r="15" spans="2:27" ht="66.650000000000006" customHeight="1" x14ac:dyDescent="0.35">
      <c r="B15" s="137" t="s">
        <v>439</v>
      </c>
      <c r="C15" s="138" t="s">
        <v>866</v>
      </c>
      <c r="D15" s="137">
        <v>3</v>
      </c>
      <c r="E15" s="165" t="s">
        <v>867</v>
      </c>
      <c r="F15" s="132"/>
      <c r="G15" s="713" t="s">
        <v>678</v>
      </c>
      <c r="H15" s="714"/>
      <c r="I15" s="714"/>
      <c r="J15" s="714"/>
      <c r="K15" s="714"/>
      <c r="L15" s="714"/>
      <c r="M15" s="714"/>
      <c r="N15" s="715"/>
      <c r="O15" s="140">
        <v>0.2</v>
      </c>
      <c r="P15" s="141" t="e">
        <f>HLOOKUP(F15,U8:V9,2,0)</f>
        <v>#N/A</v>
      </c>
      <c r="U15" s="101"/>
      <c r="V15" s="101"/>
      <c r="W15" s="101"/>
      <c r="X15" s="101"/>
    </row>
    <row r="16" spans="2:27" ht="71.150000000000006" customHeight="1" x14ac:dyDescent="0.35">
      <c r="B16" s="95" t="s">
        <v>563</v>
      </c>
      <c r="C16" s="96" t="s">
        <v>868</v>
      </c>
      <c r="D16" s="95">
        <v>4</v>
      </c>
      <c r="E16" s="161" t="s">
        <v>869</v>
      </c>
      <c r="F16" s="132"/>
      <c r="G16" s="695" t="s">
        <v>678</v>
      </c>
      <c r="H16" s="696"/>
      <c r="I16" s="696"/>
      <c r="J16" s="696"/>
      <c r="K16" s="696"/>
      <c r="L16" s="696"/>
      <c r="M16" s="696"/>
      <c r="N16" s="697"/>
      <c r="O16" s="99">
        <v>0.2</v>
      </c>
      <c r="P16" s="136" t="e">
        <f>HLOOKUP(F16,Y8:AA9,2,0)</f>
        <v>#N/A</v>
      </c>
      <c r="U16" s="101"/>
      <c r="V16" s="101"/>
      <c r="W16" s="101"/>
      <c r="X16" s="101"/>
    </row>
    <row r="17" spans="2:24" s="101" customFormat="1" ht="67" customHeight="1" x14ac:dyDescent="0.35">
      <c r="B17" s="137" t="s">
        <v>442</v>
      </c>
      <c r="C17" s="138" t="s">
        <v>481</v>
      </c>
      <c r="D17" s="137">
        <v>5</v>
      </c>
      <c r="E17" s="162" t="s">
        <v>640</v>
      </c>
      <c r="F17" s="132"/>
      <c r="G17" s="706" t="s">
        <v>678</v>
      </c>
      <c r="H17" s="707"/>
      <c r="I17" s="707"/>
      <c r="J17" s="707"/>
      <c r="K17" s="707"/>
      <c r="L17" s="707"/>
      <c r="M17" s="707"/>
      <c r="N17" s="708"/>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56.5" customHeight="1" x14ac:dyDescent="0.35">
      <c r="F28" s="304" t="s">
        <v>448</v>
      </c>
      <c r="G28" s="304"/>
      <c r="H28" s="305" t="s">
        <v>62</v>
      </c>
      <c r="I28" s="305"/>
      <c r="J28" s="680" t="s">
        <v>449</v>
      </c>
      <c r="K28" s="681"/>
      <c r="L28" s="294" t="s">
        <v>63</v>
      </c>
      <c r="M28" s="294"/>
    </row>
    <row r="29" spans="2:24" ht="56.5" customHeight="1" x14ac:dyDescent="0.35">
      <c r="F29" s="304" t="s">
        <v>450</v>
      </c>
      <c r="G29" s="304"/>
      <c r="H29" s="311" t="s">
        <v>95</v>
      </c>
      <c r="I29" s="311"/>
      <c r="J29" s="680" t="s">
        <v>97</v>
      </c>
      <c r="K29" s="681"/>
      <c r="L29" s="294" t="s">
        <v>96</v>
      </c>
      <c r="M29" s="294"/>
    </row>
    <row r="30" spans="2:24" ht="56.5" customHeight="1" x14ac:dyDescent="0.35">
      <c r="F30" s="304" t="s">
        <v>451</v>
      </c>
      <c r="G30" s="304"/>
      <c r="H30" s="552" t="s">
        <v>99</v>
      </c>
      <c r="I30" s="552"/>
      <c r="J30" s="680" t="s">
        <v>101</v>
      </c>
      <c r="K30" s="681"/>
      <c r="L30" s="294" t="s">
        <v>100</v>
      </c>
      <c r="M30" s="294"/>
    </row>
  </sheetData>
  <sheetProtection algorithmName="SHA-512" hashValue="x2Q2BJkcHY5tjjXAf0m6MVzVJkRb5S03OgJ+qmusY+vf6SU2pCEolYoQEBez/2/9CP+IdYLVuwC2RFh6g1UoXw==" saltValue="IJ7l/oVP4jB9uIKiTc2Z6Q=="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J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5" priority="1" operator="between">
      <formula>4</formula>
      <formula>5</formula>
    </cfRule>
    <cfRule type="cellIs" dxfId="4" priority="2" operator="between">
      <formula>3</formula>
      <formula>3.99</formula>
    </cfRule>
    <cfRule type="cellIs" dxfId="3" priority="3" operator="between">
      <formula>0</formula>
      <formula>2.99</formula>
    </cfRule>
  </conditionalFormatting>
  <dataValidations count="2">
    <dataValidation type="list" allowBlank="1" showInputMessage="1" showErrorMessage="1" sqref="F16" xr:uid="{00000000-0002-0000-2100-000000000000}">
      <formula1>$Y$8:$AA$8</formula1>
    </dataValidation>
    <dataValidation type="list" allowBlank="1" showInputMessage="1" showErrorMessage="1" sqref="F14:F15 F17" xr:uid="{00000000-0002-0000-2100-000001000000}">
      <formula1>$U$8:$V$8</formula1>
    </dataValidation>
  </dataValidation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4:AA30"/>
  <sheetViews>
    <sheetView zoomScale="90" zoomScaleNormal="90" workbookViewId="0">
      <selection activeCell="H1" sqref="H1"/>
    </sheetView>
  </sheetViews>
  <sheetFormatPr baseColWidth="10" defaultColWidth="10.90625" defaultRowHeight="14.5" x14ac:dyDescent="0.35"/>
  <cols>
    <col min="1" max="1" width="3.453125" style="1" customWidth="1"/>
    <col min="2" max="2" width="32.453125" style="1" customWidth="1"/>
    <col min="3" max="3" width="66.08984375" style="1" customWidth="1"/>
    <col min="4" max="4" width="4.453125" style="1" customWidth="1"/>
    <col min="5" max="5" width="37.08984375" style="1" customWidth="1"/>
    <col min="6" max="6" width="35.08984375" style="1" customWidth="1"/>
    <col min="7" max="7" width="35.453125" style="1" customWidth="1"/>
    <col min="8" max="8" width="32.453125" style="1" customWidth="1"/>
    <col min="9" max="9" width="34.453125" style="1" customWidth="1"/>
    <col min="10" max="12" width="29.453125" style="1" customWidth="1"/>
    <col min="13" max="14" width="27.08984375" style="1" customWidth="1"/>
    <col min="15" max="15" width="32.453125" style="1" customWidth="1"/>
    <col min="16" max="16" width="16.453125" style="1" customWidth="1"/>
    <col min="17" max="17" width="3.90625" style="1" customWidth="1"/>
    <col min="18" max="18" width="6.90625" style="1" customWidth="1"/>
    <col min="19" max="19" width="4.90625" style="1" customWidth="1"/>
    <col min="20" max="20" width="4.36328125" style="1" customWidth="1"/>
    <col min="21" max="21" width="3.36328125" style="1" hidden="1" customWidth="1"/>
    <col min="22" max="22" width="4.453125" style="1" hidden="1" customWidth="1"/>
    <col min="23" max="23" width="3.36328125" style="1" hidden="1" customWidth="1"/>
    <col min="24" max="24" width="4.453125" style="1" hidden="1" customWidth="1"/>
    <col min="25" max="27" width="0" style="1" hidden="1" customWidth="1"/>
    <col min="28" max="16384" width="10.90625" style="1"/>
  </cols>
  <sheetData>
    <row r="4" spans="2:27" ht="14.5" customHeight="1" x14ac:dyDescent="0.35">
      <c r="B4" s="81"/>
      <c r="C4" s="564" t="s">
        <v>85</v>
      </c>
      <c r="D4" s="565"/>
      <c r="E4" s="565"/>
      <c r="F4" s="565"/>
      <c r="G4" s="565"/>
      <c r="H4" s="565"/>
      <c r="I4" s="565"/>
      <c r="J4" s="565"/>
      <c r="K4" s="565"/>
      <c r="L4" s="565"/>
      <c r="M4" s="565"/>
      <c r="N4" s="565"/>
      <c r="O4" s="565"/>
      <c r="P4" s="565"/>
    </row>
    <row r="5" spans="2:27" ht="14.5" customHeight="1" x14ac:dyDescent="0.35">
      <c r="B5" s="82"/>
      <c r="C5" s="564"/>
      <c r="D5" s="565"/>
      <c r="E5" s="565"/>
      <c r="F5" s="565"/>
      <c r="G5" s="565"/>
      <c r="H5" s="565"/>
      <c r="I5" s="565"/>
      <c r="J5" s="565"/>
      <c r="K5" s="565"/>
      <c r="L5" s="565"/>
      <c r="M5" s="565"/>
      <c r="N5" s="565"/>
      <c r="O5" s="565"/>
      <c r="P5" s="565"/>
    </row>
    <row r="6" spans="2:27" ht="14.5" customHeight="1" x14ac:dyDescent="0.35">
      <c r="B6" s="82"/>
      <c r="C6" s="564"/>
      <c r="D6" s="565"/>
      <c r="E6" s="565"/>
      <c r="F6" s="565"/>
      <c r="G6" s="565"/>
      <c r="H6" s="565"/>
      <c r="I6" s="565"/>
      <c r="J6" s="565"/>
      <c r="K6" s="565"/>
      <c r="L6" s="565"/>
      <c r="M6" s="565"/>
      <c r="N6" s="565"/>
      <c r="O6" s="565"/>
      <c r="P6" s="565"/>
    </row>
    <row r="7" spans="2:27" ht="14.5" customHeight="1" x14ac:dyDescent="0.35">
      <c r="B7" s="83"/>
      <c r="C7" s="564"/>
      <c r="D7" s="565"/>
      <c r="E7" s="565"/>
      <c r="F7" s="565"/>
      <c r="G7" s="565"/>
      <c r="H7" s="565"/>
      <c r="I7" s="565"/>
      <c r="J7" s="565"/>
      <c r="K7" s="565"/>
      <c r="L7" s="565"/>
      <c r="M7" s="565"/>
      <c r="N7" s="565"/>
      <c r="O7" s="565"/>
      <c r="P7" s="565"/>
      <c r="U7" s="606">
        <v>2</v>
      </c>
      <c r="V7" s="606"/>
      <c r="W7" s="606">
        <v>4</v>
      </c>
      <c r="X7" s="633"/>
    </row>
    <row r="8" spans="2:27" ht="31" x14ac:dyDescent="0.35">
      <c r="B8" s="607" t="s">
        <v>403</v>
      </c>
      <c r="C8" s="608"/>
      <c r="D8" s="570" t="s">
        <v>404</v>
      </c>
      <c r="E8" s="571"/>
      <c r="F8" s="571"/>
      <c r="G8" s="571"/>
      <c r="H8" s="571"/>
      <c r="I8" s="571"/>
      <c r="J8" s="571"/>
      <c r="K8" s="571"/>
      <c r="L8" s="571"/>
      <c r="M8" s="571"/>
      <c r="N8" s="571"/>
      <c r="O8" s="571"/>
      <c r="P8" s="571"/>
      <c r="U8" s="119" t="s">
        <v>423</v>
      </c>
      <c r="V8" s="119" t="s">
        <v>424</v>
      </c>
      <c r="W8" s="119" t="s">
        <v>423</v>
      </c>
      <c r="X8" s="142" t="s">
        <v>424</v>
      </c>
      <c r="Y8" s="166" t="s">
        <v>603</v>
      </c>
      <c r="Z8" s="135" t="s">
        <v>703</v>
      </c>
      <c r="AA8" s="135" t="s">
        <v>726</v>
      </c>
    </row>
    <row r="9" spans="2:27" ht="15.5" x14ac:dyDescent="0.35">
      <c r="B9" s="566"/>
      <c r="C9" s="609"/>
      <c r="D9" s="611" t="s">
        <v>405</v>
      </c>
      <c r="E9" s="612"/>
      <c r="F9" s="612"/>
      <c r="G9" s="612"/>
      <c r="H9" s="612"/>
      <c r="I9" s="612"/>
      <c r="J9" s="574"/>
      <c r="K9" s="575"/>
      <c r="L9" s="575"/>
      <c r="M9" s="575"/>
      <c r="N9" s="575"/>
      <c r="O9" s="575"/>
      <c r="P9" s="576"/>
      <c r="U9" s="119">
        <v>5</v>
      </c>
      <c r="V9" s="119">
        <v>0</v>
      </c>
      <c r="W9" s="119">
        <v>5</v>
      </c>
      <c r="X9" s="142">
        <v>0</v>
      </c>
      <c r="Y9" s="166">
        <v>0</v>
      </c>
      <c r="Z9" s="135">
        <v>5</v>
      </c>
      <c r="AA9" s="135">
        <v>3</v>
      </c>
    </row>
    <row r="10" spans="2:27" x14ac:dyDescent="0.35">
      <c r="B10" s="568"/>
      <c r="C10" s="610"/>
      <c r="D10" s="613"/>
      <c r="E10" s="614"/>
      <c r="F10" s="614"/>
      <c r="G10" s="614"/>
      <c r="H10" s="614"/>
      <c r="I10" s="614"/>
      <c r="J10" s="577"/>
      <c r="K10" s="578"/>
      <c r="L10" s="578"/>
      <c r="M10" s="578"/>
      <c r="N10" s="578"/>
      <c r="O10" s="578"/>
      <c r="P10" s="579"/>
    </row>
    <row r="11" spans="2:27" ht="29" x14ac:dyDescent="0.35">
      <c r="B11" s="84" t="s">
        <v>406</v>
      </c>
      <c r="C11" s="84" t="s">
        <v>407</v>
      </c>
      <c r="D11" s="597" t="s">
        <v>408</v>
      </c>
      <c r="E11" s="598"/>
      <c r="F11" s="622" t="s">
        <v>409</v>
      </c>
      <c r="G11" s="622"/>
      <c r="H11" s="622"/>
      <c r="I11" s="622"/>
      <c r="J11" s="622"/>
      <c r="K11" s="622"/>
      <c r="L11" s="622"/>
      <c r="M11" s="622"/>
      <c r="N11" s="622"/>
      <c r="O11" s="106" t="s">
        <v>410</v>
      </c>
      <c r="P11" s="106" t="s">
        <v>411</v>
      </c>
    </row>
    <row r="12" spans="2:27" ht="65.150000000000006" customHeight="1" x14ac:dyDescent="0.35">
      <c r="B12" s="502" t="s">
        <v>412</v>
      </c>
      <c r="C12" s="504" t="s">
        <v>870</v>
      </c>
      <c r="D12" s="643">
        <v>1</v>
      </c>
      <c r="E12" s="504" t="s">
        <v>555</v>
      </c>
      <c r="F12" s="152" t="s">
        <v>801</v>
      </c>
      <c r="G12" s="152" t="s">
        <v>871</v>
      </c>
      <c r="H12" s="152" t="s">
        <v>872</v>
      </c>
      <c r="I12" s="152" t="s">
        <v>873</v>
      </c>
      <c r="J12" s="668"/>
      <c r="K12" s="672"/>
      <c r="L12" s="672"/>
      <c r="M12" s="672"/>
      <c r="N12" s="669"/>
      <c r="O12" s="557">
        <v>0.2</v>
      </c>
      <c r="P12" s="658">
        <f>SUM(IF(F13="X",1.25,0),IF(G13="X",1.25,0),IF(H13="X",1.25,0),IF(I13="X",1.25,0))</f>
        <v>0</v>
      </c>
    </row>
    <row r="13" spans="2:27" ht="20.5" customHeight="1" x14ac:dyDescent="0.35">
      <c r="B13" s="503"/>
      <c r="C13" s="505"/>
      <c r="D13" s="644"/>
      <c r="E13" s="505"/>
      <c r="F13" s="204"/>
      <c r="G13" s="204"/>
      <c r="H13" s="204"/>
      <c r="I13" s="204"/>
      <c r="J13" s="673"/>
      <c r="K13" s="674"/>
      <c r="L13" s="674"/>
      <c r="M13" s="674"/>
      <c r="N13" s="675"/>
      <c r="O13" s="619"/>
      <c r="P13" s="659"/>
    </row>
    <row r="14" spans="2:27" ht="83.5" customHeight="1" x14ac:dyDescent="0.35">
      <c r="B14" s="137" t="s">
        <v>436</v>
      </c>
      <c r="C14" s="138" t="s">
        <v>874</v>
      </c>
      <c r="D14" s="137">
        <v>2</v>
      </c>
      <c r="E14" s="127" t="s">
        <v>793</v>
      </c>
      <c r="F14" s="98"/>
      <c r="G14" s="580" t="s">
        <v>678</v>
      </c>
      <c r="H14" s="581"/>
      <c r="I14" s="581"/>
      <c r="J14" s="581"/>
      <c r="K14" s="581"/>
      <c r="L14" s="581"/>
      <c r="M14" s="581"/>
      <c r="N14" s="582"/>
      <c r="O14" s="140">
        <v>0.2</v>
      </c>
      <c r="P14" s="136" t="e">
        <f>HLOOKUP(F14,U8:V9,2,0)</f>
        <v>#N/A</v>
      </c>
    </row>
    <row r="15" spans="2:27" ht="69.650000000000006" customHeight="1" x14ac:dyDescent="0.35">
      <c r="B15" s="137" t="s">
        <v>439</v>
      </c>
      <c r="C15" s="138" t="s">
        <v>875</v>
      </c>
      <c r="D15" s="137">
        <v>3</v>
      </c>
      <c r="E15" s="138" t="s">
        <v>876</v>
      </c>
      <c r="F15" s="132"/>
      <c r="G15" s="603" t="s">
        <v>678</v>
      </c>
      <c r="H15" s="604"/>
      <c r="I15" s="604"/>
      <c r="J15" s="604"/>
      <c r="K15" s="604"/>
      <c r="L15" s="604"/>
      <c r="M15" s="604"/>
      <c r="N15" s="605"/>
      <c r="O15" s="140">
        <v>0.2</v>
      </c>
      <c r="P15" s="141" t="e">
        <f>HLOOKUP(F15,U8:V9,2,0)</f>
        <v>#N/A</v>
      </c>
      <c r="U15" s="101"/>
      <c r="V15" s="101"/>
      <c r="W15" s="101"/>
      <c r="X15" s="101"/>
    </row>
    <row r="16" spans="2:27" ht="67" customHeight="1" x14ac:dyDescent="0.35">
      <c r="B16" s="95" t="s">
        <v>500</v>
      </c>
      <c r="C16" s="96" t="s">
        <v>877</v>
      </c>
      <c r="D16" s="95">
        <v>4</v>
      </c>
      <c r="E16" s="96" t="s">
        <v>878</v>
      </c>
      <c r="F16" s="132"/>
      <c r="G16" s="626" t="s">
        <v>678</v>
      </c>
      <c r="H16" s="627"/>
      <c r="I16" s="627"/>
      <c r="J16" s="627"/>
      <c r="K16" s="627"/>
      <c r="L16" s="627"/>
      <c r="M16" s="627"/>
      <c r="N16" s="628"/>
      <c r="O16" s="99">
        <v>0.2</v>
      </c>
      <c r="P16" s="136" t="e">
        <f>HLOOKUP(F16,U8:V9,2,0)</f>
        <v>#N/A</v>
      </c>
      <c r="U16" s="101"/>
      <c r="V16" s="101"/>
      <c r="W16" s="101"/>
      <c r="X16" s="101"/>
    </row>
    <row r="17" spans="2:24" s="101" customFormat="1" ht="75" customHeight="1" x14ac:dyDescent="0.35">
      <c r="B17" s="137" t="s">
        <v>442</v>
      </c>
      <c r="C17" s="138" t="s">
        <v>481</v>
      </c>
      <c r="D17" s="137">
        <v>5</v>
      </c>
      <c r="E17" s="139" t="s">
        <v>796</v>
      </c>
      <c r="F17" s="132"/>
      <c r="G17" s="640" t="s">
        <v>678</v>
      </c>
      <c r="H17" s="641"/>
      <c r="I17" s="641"/>
      <c r="J17" s="641"/>
      <c r="K17" s="641"/>
      <c r="L17" s="641"/>
      <c r="M17" s="641"/>
      <c r="N17" s="642"/>
      <c r="O17" s="140">
        <v>0.2</v>
      </c>
      <c r="P17" s="141" t="e">
        <f>HLOOKUP(F17,U8:V9,2,0)</f>
        <v>#N/A</v>
      </c>
      <c r="U17" s="1"/>
      <c r="V17" s="1"/>
      <c r="W17" s="1"/>
      <c r="X17" s="1"/>
    </row>
    <row r="18" spans="2:24" ht="23.5" customHeight="1" x14ac:dyDescent="0.35">
      <c r="B18" s="583" t="s">
        <v>482</v>
      </c>
      <c r="C18" s="584"/>
      <c r="D18" s="584"/>
      <c r="E18" s="584"/>
      <c r="F18" s="584"/>
      <c r="G18" s="584"/>
      <c r="H18" s="584"/>
      <c r="I18" s="584"/>
      <c r="J18" s="584"/>
      <c r="K18" s="584"/>
      <c r="L18" s="584"/>
      <c r="M18" s="584"/>
      <c r="N18" s="584"/>
      <c r="O18" s="525" t="s">
        <v>446</v>
      </c>
      <c r="P18" s="616" t="e">
        <f>SUM((O14*P14)+(O15*P15)+(O16*P16)+(O17*P17)+(O12*P12))</f>
        <v>#N/A</v>
      </c>
    </row>
    <row r="19" spans="2:24" ht="14.5" customHeight="1" x14ac:dyDescent="0.35">
      <c r="B19" s="586"/>
      <c r="C19" s="587"/>
      <c r="D19" s="587"/>
      <c r="E19" s="587"/>
      <c r="F19" s="587"/>
      <c r="G19" s="587"/>
      <c r="H19" s="587"/>
      <c r="I19" s="587"/>
      <c r="J19" s="587"/>
      <c r="K19" s="587"/>
      <c r="L19" s="587"/>
      <c r="M19" s="587"/>
      <c r="N19" s="587"/>
      <c r="O19" s="525"/>
      <c r="P19" s="617"/>
      <c r="R19" s="102"/>
      <c r="S19" s="102"/>
    </row>
    <row r="20" spans="2:24" ht="14.5" customHeight="1" x14ac:dyDescent="0.35">
      <c r="B20" s="586"/>
      <c r="C20" s="587"/>
      <c r="D20" s="587"/>
      <c r="E20" s="587"/>
      <c r="F20" s="587"/>
      <c r="G20" s="587"/>
      <c r="H20" s="587"/>
      <c r="I20" s="587"/>
      <c r="J20" s="587"/>
      <c r="K20" s="587"/>
      <c r="L20" s="587"/>
      <c r="M20" s="587"/>
      <c r="N20" s="587"/>
      <c r="O20" s="525"/>
      <c r="P20" s="617"/>
      <c r="R20" s="103"/>
      <c r="S20" s="103"/>
    </row>
    <row r="21" spans="2:24" ht="14.5" customHeight="1" x14ac:dyDescent="0.35">
      <c r="B21" s="586"/>
      <c r="C21" s="587"/>
      <c r="D21" s="587"/>
      <c r="E21" s="587"/>
      <c r="F21" s="587"/>
      <c r="G21" s="587"/>
      <c r="H21" s="587"/>
      <c r="I21" s="587"/>
      <c r="J21" s="587"/>
      <c r="K21" s="587"/>
      <c r="L21" s="587"/>
      <c r="M21" s="587"/>
      <c r="N21" s="587"/>
      <c r="O21" s="525"/>
      <c r="P21" s="617"/>
      <c r="R21" s="104"/>
      <c r="S21" s="104"/>
    </row>
    <row r="22" spans="2:24" ht="14.5" customHeight="1" x14ac:dyDescent="0.35">
      <c r="B22" s="586"/>
      <c r="C22" s="587"/>
      <c r="D22" s="587"/>
      <c r="E22" s="587"/>
      <c r="F22" s="587"/>
      <c r="G22" s="587"/>
      <c r="H22" s="587"/>
      <c r="I22" s="587"/>
      <c r="J22" s="587"/>
      <c r="K22" s="587"/>
      <c r="L22" s="587"/>
      <c r="M22" s="587"/>
      <c r="N22" s="587"/>
      <c r="O22" s="525"/>
      <c r="P22" s="617"/>
      <c r="R22" s="105"/>
      <c r="S22" s="105"/>
    </row>
    <row r="23" spans="2:24" ht="14.5" customHeight="1" x14ac:dyDescent="0.35">
      <c r="B23" s="586"/>
      <c r="C23" s="587"/>
      <c r="D23" s="587"/>
      <c r="E23" s="587"/>
      <c r="F23" s="587"/>
      <c r="G23" s="587"/>
      <c r="H23" s="587"/>
      <c r="I23" s="587"/>
      <c r="J23" s="587"/>
      <c r="K23" s="587"/>
      <c r="L23" s="587"/>
      <c r="M23" s="587"/>
      <c r="N23" s="587"/>
      <c r="O23" s="525"/>
      <c r="P23" s="617"/>
    </row>
    <row r="24" spans="2:24" ht="14.5" customHeight="1" x14ac:dyDescent="0.35">
      <c r="B24" s="586"/>
      <c r="C24" s="587"/>
      <c r="D24" s="587"/>
      <c r="E24" s="587"/>
      <c r="F24" s="587"/>
      <c r="G24" s="587"/>
      <c r="H24" s="587"/>
      <c r="I24" s="587"/>
      <c r="J24" s="587"/>
      <c r="K24" s="587"/>
      <c r="L24" s="587"/>
      <c r="M24" s="587"/>
      <c r="N24" s="587"/>
      <c r="O24" s="525"/>
      <c r="P24" s="617"/>
    </row>
    <row r="25" spans="2:24" ht="14.5" customHeight="1" x14ac:dyDescent="0.35">
      <c r="B25" s="589"/>
      <c r="C25" s="590"/>
      <c r="D25" s="590"/>
      <c r="E25" s="590"/>
      <c r="F25" s="590"/>
      <c r="G25" s="590"/>
      <c r="H25" s="590"/>
      <c r="I25" s="590"/>
      <c r="J25" s="590"/>
      <c r="K25" s="590"/>
      <c r="L25" s="590"/>
      <c r="M25" s="590"/>
      <c r="N25" s="590"/>
      <c r="O25" s="525"/>
      <c r="P25" s="618"/>
    </row>
    <row r="27" spans="2:24" ht="15.5" x14ac:dyDescent="0.35">
      <c r="F27" s="596" t="s">
        <v>390</v>
      </c>
      <c r="G27" s="596"/>
      <c r="H27" s="596" t="s">
        <v>391</v>
      </c>
      <c r="I27" s="596"/>
      <c r="J27" s="678" t="s">
        <v>447</v>
      </c>
      <c r="K27" s="679"/>
      <c r="L27" s="596" t="s">
        <v>392</v>
      </c>
      <c r="M27" s="596"/>
    </row>
    <row r="28" spans="2:24" ht="47.5" customHeight="1" x14ac:dyDescent="0.35">
      <c r="F28" s="304" t="s">
        <v>448</v>
      </c>
      <c r="G28" s="304"/>
      <c r="H28" s="305" t="s">
        <v>62</v>
      </c>
      <c r="I28" s="305"/>
      <c r="J28" s="680" t="s">
        <v>449</v>
      </c>
      <c r="K28" s="681"/>
      <c r="L28" s="294" t="s">
        <v>63</v>
      </c>
      <c r="M28" s="294"/>
    </row>
    <row r="29" spans="2:24" ht="47.5" customHeight="1" x14ac:dyDescent="0.35">
      <c r="F29" s="304" t="s">
        <v>450</v>
      </c>
      <c r="G29" s="304"/>
      <c r="H29" s="311" t="s">
        <v>95</v>
      </c>
      <c r="I29" s="311"/>
      <c r="J29" s="680" t="s">
        <v>97</v>
      </c>
      <c r="K29" s="681"/>
      <c r="L29" s="294" t="s">
        <v>96</v>
      </c>
      <c r="M29" s="294"/>
    </row>
    <row r="30" spans="2:24" ht="47.5" customHeight="1" x14ac:dyDescent="0.35">
      <c r="F30" s="304" t="s">
        <v>451</v>
      </c>
      <c r="G30" s="304"/>
      <c r="H30" s="552" t="s">
        <v>99</v>
      </c>
      <c r="I30" s="552"/>
      <c r="J30" s="680" t="s">
        <v>101</v>
      </c>
      <c r="K30" s="681"/>
      <c r="L30" s="294" t="s">
        <v>100</v>
      </c>
      <c r="M30" s="294"/>
    </row>
  </sheetData>
  <sheetProtection algorithmName="SHA-512" hashValue="1BvT1/r+1UFR/6k9RcnK5H1zIgA5LGiunsE1TXJgHkXTW6lL6gFtGOzKFUGMvY+0ZWLIadMyyR76uhvYKKikjg==" saltValue="irgjBRR1TiHVmtsSWKesdA==" spinCount="100000" sheet="1" objects="1" scenarios="1"/>
  <mergeCells count="39">
    <mergeCell ref="B18:N25"/>
    <mergeCell ref="O18:O25"/>
    <mergeCell ref="P18:P25"/>
    <mergeCell ref="G17:N17"/>
    <mergeCell ref="D11:E11"/>
    <mergeCell ref="F11:N11"/>
    <mergeCell ref="O12:O13"/>
    <mergeCell ref="P12:P13"/>
    <mergeCell ref="G14:N14"/>
    <mergeCell ref="G15:N15"/>
    <mergeCell ref="G16:N16"/>
    <mergeCell ref="B12:B13"/>
    <mergeCell ref="C12:C13"/>
    <mergeCell ref="D12:D13"/>
    <mergeCell ref="E12:E13"/>
    <mergeCell ref="J12:N13"/>
    <mergeCell ref="U7:V7"/>
    <mergeCell ref="W7:X7"/>
    <mergeCell ref="B8:C10"/>
    <mergeCell ref="D8:P8"/>
    <mergeCell ref="D9:I10"/>
    <mergeCell ref="J9:P10"/>
    <mergeCell ref="C4:P7"/>
    <mergeCell ref="F27:G27"/>
    <mergeCell ref="H27:I27"/>
    <mergeCell ref="L27:M27"/>
    <mergeCell ref="F30:G30"/>
    <mergeCell ref="H30:I30"/>
    <mergeCell ref="L30:M30"/>
    <mergeCell ref="F28:G28"/>
    <mergeCell ref="H28:I28"/>
    <mergeCell ref="L28:M28"/>
    <mergeCell ref="F29:G29"/>
    <mergeCell ref="H29:I29"/>
    <mergeCell ref="L29:M29"/>
    <mergeCell ref="J27:K27"/>
    <mergeCell ref="J28:K28"/>
    <mergeCell ref="J29:K29"/>
    <mergeCell ref="J30:K30"/>
  </mergeCells>
  <conditionalFormatting sqref="P18">
    <cfRule type="cellIs" dxfId="2" priority="1" operator="between">
      <formula>4</formula>
      <formula>5</formula>
    </cfRule>
    <cfRule type="cellIs" dxfId="1" priority="2" operator="between">
      <formula>3</formula>
      <formula>3.99</formula>
    </cfRule>
    <cfRule type="cellIs" dxfId="0" priority="3" operator="between">
      <formula>0</formula>
      <formula>2.99</formula>
    </cfRule>
  </conditionalFormatting>
  <dataValidations count="1">
    <dataValidation type="list" allowBlank="1" showInputMessage="1" showErrorMessage="1" sqref="F14:F17" xr:uid="{00000000-0002-0000-2200-000000000000}">
      <formula1>$U$8:$V$8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110"/>
  <sheetViews>
    <sheetView tabSelected="1" topLeftCell="A61" zoomScale="40" zoomScaleNormal="40" workbookViewId="0">
      <selection activeCell="AS82" sqref="AS82"/>
    </sheetView>
  </sheetViews>
  <sheetFormatPr baseColWidth="10" defaultColWidth="10.90625" defaultRowHeight="14.5" x14ac:dyDescent="0.35"/>
  <cols>
    <col min="1" max="1" width="3.453125" style="1" customWidth="1"/>
    <col min="2" max="2" width="24.453125" style="1" customWidth="1"/>
    <col min="3" max="3" width="10.90625" style="1"/>
    <col min="4" max="4" width="12.453125" style="1" customWidth="1"/>
    <col min="5" max="5" width="13.90625" style="1" customWidth="1"/>
    <col min="6" max="6" width="14.453125" style="1" customWidth="1"/>
    <col min="7" max="7" width="18.6328125" style="1" customWidth="1"/>
    <col min="8" max="8" width="10.90625" style="1"/>
    <col min="9" max="9" width="20.90625" style="1" customWidth="1"/>
    <col min="10" max="11" width="10.90625" style="1"/>
    <col min="12" max="13" width="15.08984375" style="1" customWidth="1"/>
    <col min="14" max="14" width="5.08984375" style="1" customWidth="1"/>
    <col min="15" max="15" width="27.90625" style="1" hidden="1" customWidth="1"/>
    <col min="16" max="16" width="30.36328125" style="1" hidden="1" customWidth="1"/>
    <col min="17" max="17" width="29.453125" style="1" hidden="1" customWidth="1"/>
    <col min="18" max="18" width="31.08984375" style="1" hidden="1" customWidth="1"/>
    <col min="19" max="19" width="25" style="1" hidden="1" customWidth="1"/>
    <col min="20" max="20" width="23.453125" style="1" hidden="1" customWidth="1"/>
    <col min="21" max="21" width="25.453125" style="1" hidden="1" customWidth="1"/>
    <col min="22" max="22" width="19.453125" style="1" hidden="1" customWidth="1"/>
    <col min="23" max="23" width="26.453125" style="1" hidden="1" customWidth="1"/>
    <col min="24" max="24" width="30.453125" style="1" hidden="1" customWidth="1"/>
    <col min="25" max="25" width="24.453125" style="1" hidden="1" customWidth="1"/>
    <col min="26" max="26" width="16.90625" style="1" hidden="1" customWidth="1"/>
    <col min="27" max="27" width="19.453125" style="1" hidden="1" customWidth="1"/>
    <col min="28" max="28" width="17.90625" style="1" hidden="1" customWidth="1"/>
    <col min="29" max="29" width="14.08984375" style="1" hidden="1" customWidth="1"/>
    <col min="30" max="30" width="10.453125" style="1" hidden="1" customWidth="1"/>
    <col min="31" max="31" width="16.453125" style="1" hidden="1" customWidth="1"/>
    <col min="32" max="32" width="18.453125" style="1" hidden="1" customWidth="1"/>
    <col min="33" max="33" width="5.36328125" style="1" hidden="1" customWidth="1"/>
    <col min="34" max="37" width="0" style="1" hidden="1" customWidth="1"/>
    <col min="38" max="16384" width="10.90625" style="1"/>
  </cols>
  <sheetData>
    <row r="1" spans="1:1" x14ac:dyDescent="0.35">
      <c r="A1" s="220" t="s">
        <v>880</v>
      </c>
    </row>
    <row r="19" spans="2:33" ht="15" thickBot="1" x14ac:dyDescent="0.4"/>
    <row r="20" spans="2:33" ht="53.15" customHeight="1" thickBot="1" x14ac:dyDescent="0.4">
      <c r="B20" s="211" t="s">
        <v>103</v>
      </c>
      <c r="C20" s="430" t="s">
        <v>104</v>
      </c>
      <c r="D20" s="430"/>
      <c r="E20" s="431" t="s">
        <v>105</v>
      </c>
      <c r="F20" s="432"/>
      <c r="G20" s="433"/>
      <c r="H20" s="431" t="s">
        <v>106</v>
      </c>
      <c r="I20" s="432"/>
      <c r="J20" s="432"/>
      <c r="K20" s="433"/>
      <c r="L20" s="407" t="s">
        <v>107</v>
      </c>
      <c r="M20" s="408"/>
      <c r="P20" s="392" t="s">
        <v>108</v>
      </c>
      <c r="Q20" s="393"/>
      <c r="R20" s="393"/>
      <c r="S20" s="393"/>
      <c r="T20" s="393"/>
      <c r="U20" s="393"/>
      <c r="V20" s="393"/>
      <c r="W20" s="393"/>
      <c r="X20" s="393"/>
      <c r="Y20" s="393"/>
      <c r="Z20" s="394"/>
      <c r="AB20" s="27" t="s">
        <v>109</v>
      </c>
      <c r="AC20" s="28" t="s">
        <v>110</v>
      </c>
      <c r="AD20" s="28" t="s">
        <v>111</v>
      </c>
      <c r="AE20" s="28" t="s">
        <v>112</v>
      </c>
      <c r="AF20" s="29" t="s">
        <v>113</v>
      </c>
      <c r="AG20" s="67">
        <f>SUM(AE24+AE26+AE30+AE38+AE40+AE46+AE52+AE60+AE66+AE72+AE78+AE84+AE91+AE100)</f>
        <v>1</v>
      </c>
    </row>
    <row r="21" spans="2:33" ht="44.5" customHeight="1" x14ac:dyDescent="0.35">
      <c r="B21" s="402" t="s">
        <v>114</v>
      </c>
      <c r="C21" s="352" t="s">
        <v>115</v>
      </c>
      <c r="D21" s="353"/>
      <c r="E21" s="352" t="s">
        <v>116</v>
      </c>
      <c r="F21" s="354"/>
      <c r="G21" s="353"/>
      <c r="H21" s="352" t="s">
        <v>117</v>
      </c>
      <c r="I21" s="354"/>
      <c r="J21" s="354"/>
      <c r="K21" s="353"/>
      <c r="L21" s="355" t="s">
        <v>118</v>
      </c>
      <c r="M21" s="356"/>
      <c r="P21" s="20" t="s">
        <v>118</v>
      </c>
      <c r="Q21" s="21" t="s">
        <v>119</v>
      </c>
      <c r="R21" s="21" t="s">
        <v>120</v>
      </c>
      <c r="S21" s="21" t="s">
        <v>121</v>
      </c>
      <c r="T21" s="21" t="s">
        <v>122</v>
      </c>
      <c r="U21" s="22"/>
      <c r="V21" s="22"/>
      <c r="W21" s="22"/>
      <c r="X21" s="22"/>
      <c r="Y21" s="22"/>
      <c r="Z21" s="23"/>
      <c r="AB21" s="39">
        <v>0.5</v>
      </c>
      <c r="AC21" s="40">
        <f>IF(L21=P21,P22,IF(L21=Q21,Q22,IF(L21=R21,R22,IF(L21=S21,S22,IF(L21=T21,T22)))))</f>
        <v>5</v>
      </c>
      <c r="AD21" s="22"/>
      <c r="AE21" s="22"/>
      <c r="AF21" s="23"/>
    </row>
    <row r="22" spans="2:33" ht="14.15" customHeight="1" x14ac:dyDescent="0.35">
      <c r="B22" s="403"/>
      <c r="C22" s="288"/>
      <c r="D22" s="289"/>
      <c r="E22" s="397"/>
      <c r="F22" s="399"/>
      <c r="G22" s="398"/>
      <c r="H22" s="288"/>
      <c r="I22" s="291"/>
      <c r="J22" s="291"/>
      <c r="K22" s="289"/>
      <c r="L22" s="357"/>
      <c r="M22" s="358"/>
      <c r="P22" s="13">
        <v>5</v>
      </c>
      <c r="Q22" s="3">
        <v>4</v>
      </c>
      <c r="R22" s="3">
        <v>3</v>
      </c>
      <c r="S22" s="3">
        <v>2</v>
      </c>
      <c r="T22" s="3">
        <v>1</v>
      </c>
      <c r="U22" s="5"/>
      <c r="V22" s="5"/>
      <c r="W22" s="5"/>
      <c r="X22" s="5"/>
      <c r="Y22" s="5"/>
      <c r="Z22" s="24"/>
      <c r="AB22" s="385"/>
      <c r="AC22" s="386"/>
      <c r="AD22" s="386"/>
      <c r="AE22" s="386"/>
      <c r="AF22" s="387"/>
    </row>
    <row r="23" spans="2:33" ht="33.65" customHeight="1" x14ac:dyDescent="0.35">
      <c r="B23" s="403"/>
      <c r="C23" s="286" t="s">
        <v>123</v>
      </c>
      <c r="D23" s="287"/>
      <c r="E23" s="397"/>
      <c r="F23" s="399"/>
      <c r="G23" s="398"/>
      <c r="H23" s="286" t="s">
        <v>124</v>
      </c>
      <c r="I23" s="290"/>
      <c r="J23" s="290"/>
      <c r="K23" s="287"/>
      <c r="L23" s="348" t="s">
        <v>129</v>
      </c>
      <c r="M23" s="349"/>
      <c r="P23" s="13" t="s">
        <v>125</v>
      </c>
      <c r="Q23" s="6" t="s">
        <v>126</v>
      </c>
      <c r="R23" s="6" t="s">
        <v>127</v>
      </c>
      <c r="S23" s="6" t="s">
        <v>128</v>
      </c>
      <c r="T23" s="6" t="s">
        <v>129</v>
      </c>
      <c r="U23" s="6" t="s">
        <v>130</v>
      </c>
      <c r="V23" s="6" t="s">
        <v>131</v>
      </c>
      <c r="W23" s="6" t="s">
        <v>132</v>
      </c>
      <c r="X23" s="5"/>
      <c r="Y23" s="5"/>
      <c r="Z23" s="24"/>
      <c r="AB23" s="41">
        <v>0.5</v>
      </c>
      <c r="AC23" s="30">
        <f>IF(L23=P23,P24,IF(L23=Q23,Q24,IF(L23=R23,R24,IF(L23=S23,S24,IF(L23=T23,T24,IF(L23=U23,U24,IF(L23=V23,V24,IF(L23=W23,W24))))))))</f>
        <v>1</v>
      </c>
      <c r="AD23" s="30"/>
      <c r="AE23" s="30"/>
      <c r="AF23" s="42"/>
    </row>
    <row r="24" spans="2:33" ht="14.15" customHeight="1" thickBot="1" x14ac:dyDescent="0.4">
      <c r="B24" s="404"/>
      <c r="C24" s="345"/>
      <c r="D24" s="347"/>
      <c r="E24" s="345"/>
      <c r="F24" s="346"/>
      <c r="G24" s="347"/>
      <c r="H24" s="345"/>
      <c r="I24" s="346"/>
      <c r="J24" s="346"/>
      <c r="K24" s="347"/>
      <c r="L24" s="350"/>
      <c r="M24" s="351"/>
      <c r="P24" s="16">
        <v>4</v>
      </c>
      <c r="Q24" s="17">
        <v>4</v>
      </c>
      <c r="R24" s="17">
        <v>3</v>
      </c>
      <c r="S24" s="17">
        <v>3</v>
      </c>
      <c r="T24" s="17">
        <v>1</v>
      </c>
      <c r="U24" s="17">
        <v>3</v>
      </c>
      <c r="V24" s="17">
        <v>1</v>
      </c>
      <c r="W24" s="17">
        <v>5</v>
      </c>
      <c r="X24" s="25"/>
      <c r="Y24" s="25"/>
      <c r="Z24" s="26"/>
      <c r="AB24" s="390"/>
      <c r="AC24" s="391"/>
      <c r="AD24" s="43">
        <f>SUMPRODUCT(AB21:AB23,AC21:AC23)</f>
        <v>3</v>
      </c>
      <c r="AE24" s="44">
        <v>0.05</v>
      </c>
      <c r="AF24" s="45">
        <f>AD24*AE24</f>
        <v>0.15000000000000002</v>
      </c>
    </row>
    <row r="25" spans="2:33" ht="60" customHeight="1" x14ac:dyDescent="0.35">
      <c r="B25" s="312" t="s">
        <v>133</v>
      </c>
      <c r="C25" s="359" t="s">
        <v>134</v>
      </c>
      <c r="D25" s="360"/>
      <c r="E25" s="352" t="s">
        <v>135</v>
      </c>
      <c r="F25" s="354"/>
      <c r="G25" s="353"/>
      <c r="H25" s="352" t="s">
        <v>136</v>
      </c>
      <c r="I25" s="354"/>
      <c r="J25" s="354"/>
      <c r="K25" s="353"/>
      <c r="L25" s="355" t="s">
        <v>142</v>
      </c>
      <c r="M25" s="356"/>
      <c r="P25" s="20" t="s">
        <v>137</v>
      </c>
      <c r="Q25" s="21" t="s">
        <v>138</v>
      </c>
      <c r="R25" s="21" t="s">
        <v>139</v>
      </c>
      <c r="S25" s="21" t="s">
        <v>140</v>
      </c>
      <c r="T25" s="21" t="s">
        <v>141</v>
      </c>
      <c r="U25" s="21" t="s">
        <v>142</v>
      </c>
      <c r="V25" s="21" t="s">
        <v>143</v>
      </c>
      <c r="W25" s="21" t="s">
        <v>144</v>
      </c>
      <c r="X25" s="22"/>
      <c r="Y25" s="22"/>
      <c r="Z25" s="23"/>
      <c r="AB25" s="39">
        <v>1</v>
      </c>
      <c r="AC25" s="40">
        <f>IF(L25=P25,P26,IF(L25=Q25,Q26,IF(L25=R25,R26,IF(L25=S25,S26,IF(L25=T25,T26,IF(L25=U25,U26,IF(L25=V25,V26,IF(L25=W25,W26))))))))</f>
        <v>5</v>
      </c>
      <c r="AD25" s="22"/>
      <c r="AE25" s="22"/>
      <c r="AF25" s="23"/>
    </row>
    <row r="26" spans="2:33" ht="15.65" customHeight="1" thickBot="1" x14ac:dyDescent="0.4">
      <c r="B26" s="314"/>
      <c r="C26" s="405"/>
      <c r="D26" s="406"/>
      <c r="E26" s="345"/>
      <c r="F26" s="346"/>
      <c r="G26" s="347"/>
      <c r="H26" s="345"/>
      <c r="I26" s="346"/>
      <c r="J26" s="346"/>
      <c r="K26" s="347"/>
      <c r="L26" s="350"/>
      <c r="M26" s="351"/>
      <c r="P26" s="16">
        <v>3</v>
      </c>
      <c r="Q26" s="17">
        <v>2</v>
      </c>
      <c r="R26" s="17">
        <v>1</v>
      </c>
      <c r="S26" s="17">
        <v>5</v>
      </c>
      <c r="T26" s="17">
        <v>5</v>
      </c>
      <c r="U26" s="17">
        <v>5</v>
      </c>
      <c r="V26" s="17">
        <v>2</v>
      </c>
      <c r="W26" s="17">
        <v>0</v>
      </c>
      <c r="X26" s="25"/>
      <c r="Y26" s="25"/>
      <c r="Z26" s="26"/>
      <c r="AB26" s="390"/>
      <c r="AC26" s="391"/>
      <c r="AD26" s="46">
        <f>SUMPRODUCT(AB25,AC25)</f>
        <v>5</v>
      </c>
      <c r="AE26" s="47">
        <v>0.06</v>
      </c>
      <c r="AF26" s="48">
        <f>AE26*AD26</f>
        <v>0.3</v>
      </c>
    </row>
    <row r="27" spans="2:33" ht="40" customHeight="1" x14ac:dyDescent="0.35">
      <c r="B27" s="312" t="s">
        <v>145</v>
      </c>
      <c r="C27" s="352" t="s">
        <v>146</v>
      </c>
      <c r="D27" s="353"/>
      <c r="E27" s="352" t="s">
        <v>147</v>
      </c>
      <c r="F27" s="354"/>
      <c r="G27" s="353"/>
      <c r="H27" s="352" t="s">
        <v>148</v>
      </c>
      <c r="I27" s="354"/>
      <c r="J27" s="354"/>
      <c r="K27" s="353"/>
      <c r="L27" s="355" t="s">
        <v>150</v>
      </c>
      <c r="M27" s="356"/>
      <c r="P27" s="20" t="s">
        <v>149</v>
      </c>
      <c r="Q27" s="21" t="s">
        <v>150</v>
      </c>
      <c r="R27" s="21" t="s">
        <v>151</v>
      </c>
      <c r="S27" s="21" t="s">
        <v>152</v>
      </c>
      <c r="T27" s="21" t="s">
        <v>144</v>
      </c>
      <c r="U27" s="22"/>
      <c r="V27" s="22"/>
      <c r="W27" s="22"/>
      <c r="X27" s="22"/>
      <c r="Y27" s="22"/>
      <c r="Z27" s="23"/>
      <c r="AB27" s="39">
        <v>0.5</v>
      </c>
      <c r="AC27" s="40">
        <f>IF(L27=P27,P28,IF(L27=Q27,Q28,IF(L27=R27,R28,IF(L27=S27,S28,IF(L27=T27,T28)))))</f>
        <v>3</v>
      </c>
      <c r="AD27" s="22"/>
      <c r="AE27" s="22"/>
      <c r="AF27" s="23"/>
    </row>
    <row r="28" spans="2:33" ht="13.5" customHeight="1" x14ac:dyDescent="0.35">
      <c r="B28" s="313"/>
      <c r="C28" s="288"/>
      <c r="D28" s="289"/>
      <c r="E28" s="288"/>
      <c r="F28" s="291"/>
      <c r="G28" s="289"/>
      <c r="H28" s="288"/>
      <c r="I28" s="291"/>
      <c r="J28" s="291"/>
      <c r="K28" s="289"/>
      <c r="L28" s="357"/>
      <c r="M28" s="358"/>
      <c r="P28" s="13">
        <v>1</v>
      </c>
      <c r="Q28" s="6">
        <v>3</v>
      </c>
      <c r="R28" s="6">
        <v>5</v>
      </c>
      <c r="S28" s="6">
        <v>5</v>
      </c>
      <c r="T28" s="6">
        <v>0</v>
      </c>
      <c r="U28" s="5"/>
      <c r="V28" s="5"/>
      <c r="W28" s="5"/>
      <c r="X28" s="5"/>
      <c r="Y28" s="5"/>
      <c r="Z28" s="24"/>
      <c r="AB28" s="385"/>
      <c r="AC28" s="386"/>
      <c r="AD28" s="386"/>
      <c r="AE28" s="386"/>
      <c r="AF28" s="387"/>
    </row>
    <row r="29" spans="2:33" ht="43.5" customHeight="1" x14ac:dyDescent="0.35">
      <c r="B29" s="313"/>
      <c r="C29" s="363" t="s">
        <v>153</v>
      </c>
      <c r="D29" s="364"/>
      <c r="E29" s="286" t="s">
        <v>154</v>
      </c>
      <c r="F29" s="290"/>
      <c r="G29" s="287"/>
      <c r="H29" s="286" t="s">
        <v>155</v>
      </c>
      <c r="I29" s="290"/>
      <c r="J29" s="290"/>
      <c r="K29" s="287"/>
      <c r="L29" s="348" t="s">
        <v>158</v>
      </c>
      <c r="M29" s="349"/>
      <c r="P29" s="13" t="s">
        <v>156</v>
      </c>
      <c r="Q29" s="6" t="s">
        <v>157</v>
      </c>
      <c r="R29" s="6" t="s">
        <v>158</v>
      </c>
      <c r="S29" s="6" t="s">
        <v>159</v>
      </c>
      <c r="T29" s="5"/>
      <c r="U29" s="5"/>
      <c r="V29" s="5"/>
      <c r="W29" s="5"/>
      <c r="X29" s="5"/>
      <c r="Y29" s="5"/>
      <c r="Z29" s="24"/>
      <c r="AB29" s="41">
        <v>0.5</v>
      </c>
      <c r="AC29" s="30">
        <f>IF(L29=P29,P30,IF(L29=Q29,Q30,IF(L29=R29,R30,IF(L29=S29,S30))))</f>
        <v>5</v>
      </c>
      <c r="AD29" s="5"/>
      <c r="AE29" s="5"/>
      <c r="AF29" s="24"/>
    </row>
    <row r="30" spans="2:33" ht="12.65" customHeight="1" thickBot="1" x14ac:dyDescent="0.4">
      <c r="B30" s="313"/>
      <c r="C30" s="434"/>
      <c r="D30" s="435"/>
      <c r="E30" s="397"/>
      <c r="F30" s="399"/>
      <c r="G30" s="398"/>
      <c r="H30" s="397"/>
      <c r="I30" s="399"/>
      <c r="J30" s="399"/>
      <c r="K30" s="398"/>
      <c r="L30" s="400"/>
      <c r="M30" s="401"/>
      <c r="P30" s="33">
        <v>3</v>
      </c>
      <c r="Q30" s="34">
        <v>0</v>
      </c>
      <c r="R30" s="34">
        <v>5</v>
      </c>
      <c r="S30" s="34">
        <v>0</v>
      </c>
      <c r="T30" s="35"/>
      <c r="U30" s="35"/>
      <c r="V30" s="35"/>
      <c r="W30" s="35"/>
      <c r="X30" s="35"/>
      <c r="Y30" s="35"/>
      <c r="Z30" s="36"/>
      <c r="AB30" s="390"/>
      <c r="AC30" s="391"/>
      <c r="AD30" s="49">
        <f>SUMPRODUCT(AB27:AB29,AC27:AC29)</f>
        <v>4</v>
      </c>
      <c r="AE30" s="44">
        <v>0.05</v>
      </c>
      <c r="AF30" s="50">
        <f>AD30*AE30</f>
        <v>0.2</v>
      </c>
    </row>
    <row r="31" spans="2:33" ht="41.15" customHeight="1" x14ac:dyDescent="0.35">
      <c r="B31" s="312" t="s">
        <v>160</v>
      </c>
      <c r="C31" s="352" t="s">
        <v>161</v>
      </c>
      <c r="D31" s="353"/>
      <c r="E31" s="352" t="s">
        <v>162</v>
      </c>
      <c r="F31" s="354"/>
      <c r="G31" s="353"/>
      <c r="H31" s="352" t="s">
        <v>163</v>
      </c>
      <c r="I31" s="354"/>
      <c r="J31" s="354"/>
      <c r="K31" s="353"/>
      <c r="L31" s="395" t="s">
        <v>166</v>
      </c>
      <c r="M31" s="396"/>
      <c r="P31" s="20" t="s">
        <v>164</v>
      </c>
      <c r="Q31" s="21" t="s">
        <v>165</v>
      </c>
      <c r="R31" s="21" t="s">
        <v>166</v>
      </c>
      <c r="S31" s="22"/>
      <c r="T31" s="22"/>
      <c r="U31" s="22"/>
      <c r="V31" s="22"/>
      <c r="W31" s="22"/>
      <c r="X31" s="22"/>
      <c r="Y31" s="22"/>
      <c r="Z31" s="23"/>
      <c r="AB31" s="39">
        <v>0.25</v>
      </c>
      <c r="AC31" s="40">
        <f>IF(L31=P31,P32,IF(L31=Q31,Q32,IF(L31=R31,R32)))</f>
        <v>5</v>
      </c>
      <c r="AD31" s="40"/>
      <c r="AE31" s="40"/>
      <c r="AF31" s="51"/>
    </row>
    <row r="32" spans="2:33" ht="15.65" customHeight="1" x14ac:dyDescent="0.35">
      <c r="B32" s="313"/>
      <c r="C32" s="288"/>
      <c r="D32" s="289"/>
      <c r="E32" s="288"/>
      <c r="F32" s="291"/>
      <c r="G32" s="289"/>
      <c r="H32" s="288"/>
      <c r="I32" s="291"/>
      <c r="J32" s="291"/>
      <c r="K32" s="289"/>
      <c r="L32" s="337"/>
      <c r="M32" s="338"/>
      <c r="P32" s="13">
        <v>1</v>
      </c>
      <c r="Q32" s="6">
        <v>3</v>
      </c>
      <c r="R32" s="6">
        <v>5</v>
      </c>
      <c r="S32" s="5"/>
      <c r="T32" s="5"/>
      <c r="U32" s="5"/>
      <c r="V32" s="5"/>
      <c r="W32" s="5"/>
      <c r="X32" s="5"/>
      <c r="Y32" s="5"/>
      <c r="Z32" s="24"/>
      <c r="AB32" s="385"/>
      <c r="AC32" s="386"/>
      <c r="AD32" s="386"/>
      <c r="AE32" s="386"/>
      <c r="AF32" s="387"/>
    </row>
    <row r="33" spans="2:32" ht="31" customHeight="1" x14ac:dyDescent="0.35">
      <c r="B33" s="313"/>
      <c r="C33" s="363" t="s">
        <v>167</v>
      </c>
      <c r="D33" s="364"/>
      <c r="E33" s="286" t="s">
        <v>168</v>
      </c>
      <c r="F33" s="290"/>
      <c r="G33" s="287"/>
      <c r="H33" s="286" t="s">
        <v>169</v>
      </c>
      <c r="I33" s="290"/>
      <c r="J33" s="290"/>
      <c r="K33" s="287"/>
      <c r="L33" s="348" t="s">
        <v>170</v>
      </c>
      <c r="M33" s="349"/>
      <c r="P33" s="13" t="s">
        <v>170</v>
      </c>
      <c r="Q33" s="6" t="s">
        <v>171</v>
      </c>
      <c r="R33" s="6" t="s">
        <v>172</v>
      </c>
      <c r="S33" s="6" t="s">
        <v>173</v>
      </c>
      <c r="T33" s="6" t="s">
        <v>174</v>
      </c>
      <c r="U33" s="5"/>
      <c r="V33" s="5"/>
      <c r="W33" s="5"/>
      <c r="X33" s="5"/>
      <c r="Y33" s="5"/>
      <c r="Z33" s="24"/>
      <c r="AB33" s="41">
        <v>0.25</v>
      </c>
      <c r="AC33" s="30">
        <f>IF(L33=P33,P34,IF(L33=Q33,Q34,IF(L33=R33,R34,IF(L33=S33,S34,IF(L33=T33,T34)))))</f>
        <v>5</v>
      </c>
      <c r="AD33" s="5"/>
      <c r="AE33" s="5"/>
      <c r="AF33" s="24"/>
    </row>
    <row r="34" spans="2:32" ht="13.5" customHeight="1" x14ac:dyDescent="0.35">
      <c r="B34" s="313"/>
      <c r="C34" s="361"/>
      <c r="D34" s="362"/>
      <c r="E34" s="288"/>
      <c r="F34" s="291"/>
      <c r="G34" s="289"/>
      <c r="H34" s="288"/>
      <c r="I34" s="291"/>
      <c r="J34" s="291"/>
      <c r="K34" s="289"/>
      <c r="L34" s="357"/>
      <c r="M34" s="358"/>
      <c r="P34" s="13">
        <v>5</v>
      </c>
      <c r="Q34" s="6">
        <v>5</v>
      </c>
      <c r="R34" s="6">
        <v>5</v>
      </c>
      <c r="S34" s="6">
        <v>3</v>
      </c>
      <c r="T34" s="6">
        <v>0</v>
      </c>
      <c r="U34" s="5"/>
      <c r="V34" s="5"/>
      <c r="W34" s="5"/>
      <c r="X34" s="5"/>
      <c r="Y34" s="5"/>
      <c r="Z34" s="24"/>
      <c r="AB34" s="385"/>
      <c r="AC34" s="386"/>
      <c r="AD34" s="386"/>
      <c r="AE34" s="386"/>
      <c r="AF34" s="387"/>
    </row>
    <row r="35" spans="2:32" ht="42.65" customHeight="1" x14ac:dyDescent="0.35">
      <c r="B35" s="313"/>
      <c r="C35" s="286" t="s">
        <v>175</v>
      </c>
      <c r="D35" s="287"/>
      <c r="E35" s="286" t="s">
        <v>176</v>
      </c>
      <c r="F35" s="290"/>
      <c r="G35" s="287"/>
      <c r="H35" s="286" t="s">
        <v>177</v>
      </c>
      <c r="I35" s="290"/>
      <c r="J35" s="290"/>
      <c r="K35" s="287"/>
      <c r="L35" s="348" t="s">
        <v>180</v>
      </c>
      <c r="M35" s="349"/>
      <c r="P35" s="13" t="s">
        <v>178</v>
      </c>
      <c r="Q35" s="6" t="s">
        <v>179</v>
      </c>
      <c r="R35" s="6" t="s">
        <v>180</v>
      </c>
      <c r="S35" s="6" t="s">
        <v>181</v>
      </c>
      <c r="T35" s="5"/>
      <c r="U35" s="5"/>
      <c r="V35" s="5"/>
      <c r="W35" s="5"/>
      <c r="X35" s="5"/>
      <c r="Y35" s="5"/>
      <c r="Z35" s="24"/>
      <c r="AB35" s="41">
        <v>0.25</v>
      </c>
      <c r="AC35" s="30">
        <f>IF(L35=P35,P36,IF(L35=Q35,Q36,IF(L35=R35,R36,IF(L35=S35,S36))))</f>
        <v>4</v>
      </c>
      <c r="AD35" s="5"/>
      <c r="AE35" s="5"/>
      <c r="AF35" s="24"/>
    </row>
    <row r="36" spans="2:32" ht="12.65" customHeight="1" x14ac:dyDescent="0.35">
      <c r="B36" s="313"/>
      <c r="C36" s="288"/>
      <c r="D36" s="289"/>
      <c r="E36" s="288"/>
      <c r="F36" s="291"/>
      <c r="G36" s="289"/>
      <c r="H36" s="288"/>
      <c r="I36" s="291"/>
      <c r="J36" s="291"/>
      <c r="K36" s="289"/>
      <c r="L36" s="357"/>
      <c r="M36" s="358"/>
      <c r="P36" s="13">
        <v>1</v>
      </c>
      <c r="Q36" s="6">
        <v>3</v>
      </c>
      <c r="R36" s="6">
        <v>4</v>
      </c>
      <c r="S36" s="6">
        <v>5</v>
      </c>
      <c r="T36" s="5"/>
      <c r="U36" s="5"/>
      <c r="V36" s="5"/>
      <c r="W36" s="5"/>
      <c r="X36" s="5"/>
      <c r="Y36" s="5"/>
      <c r="Z36" s="24"/>
      <c r="AB36" s="385"/>
      <c r="AC36" s="386"/>
      <c r="AD36" s="386"/>
      <c r="AE36" s="386"/>
      <c r="AF36" s="387"/>
    </row>
    <row r="37" spans="2:32" ht="43" customHeight="1" x14ac:dyDescent="0.35">
      <c r="B37" s="313"/>
      <c r="C37" s="286" t="s">
        <v>182</v>
      </c>
      <c r="D37" s="287"/>
      <c r="E37" s="286" t="s">
        <v>183</v>
      </c>
      <c r="F37" s="290"/>
      <c r="G37" s="287"/>
      <c r="H37" s="286" t="s">
        <v>184</v>
      </c>
      <c r="I37" s="290"/>
      <c r="J37" s="290"/>
      <c r="K37" s="287"/>
      <c r="L37" s="348" t="s">
        <v>186</v>
      </c>
      <c r="M37" s="349"/>
      <c r="P37" s="13" t="s">
        <v>185</v>
      </c>
      <c r="Q37" s="6" t="s">
        <v>186</v>
      </c>
      <c r="R37" s="5"/>
      <c r="S37" s="5"/>
      <c r="T37" s="5"/>
      <c r="U37" s="5"/>
      <c r="V37" s="5"/>
      <c r="W37" s="5"/>
      <c r="X37" s="5"/>
      <c r="Y37" s="5"/>
      <c r="Z37" s="24"/>
      <c r="AB37" s="41">
        <v>0.25</v>
      </c>
      <c r="AC37" s="30">
        <f>IF(L37=P37,P38,IF(L37=Q37,Q38))</f>
        <v>1</v>
      </c>
      <c r="AD37" s="5"/>
      <c r="AE37" s="5"/>
      <c r="AF37" s="24"/>
    </row>
    <row r="38" spans="2:32" ht="12.65" customHeight="1" thickBot="1" x14ac:dyDescent="0.4">
      <c r="B38" s="314"/>
      <c r="C38" s="345"/>
      <c r="D38" s="347"/>
      <c r="E38" s="345"/>
      <c r="F38" s="346"/>
      <c r="G38" s="347"/>
      <c r="H38" s="345"/>
      <c r="I38" s="346"/>
      <c r="J38" s="346"/>
      <c r="K38" s="347"/>
      <c r="L38" s="350"/>
      <c r="M38" s="351"/>
      <c r="P38" s="16">
        <v>5</v>
      </c>
      <c r="Q38" s="37">
        <v>1</v>
      </c>
      <c r="R38" s="25"/>
      <c r="S38" s="25"/>
      <c r="T38" s="25"/>
      <c r="U38" s="25"/>
      <c r="V38" s="25"/>
      <c r="W38" s="25"/>
      <c r="X38" s="25"/>
      <c r="Y38" s="25"/>
      <c r="Z38" s="26"/>
      <c r="AB38" s="375"/>
      <c r="AC38" s="333"/>
      <c r="AD38" s="58">
        <f>SUM(AB31*AC31)+(AB33*AC33)+(AB35*AC35)+(AB37*AC37)</f>
        <v>3.75</v>
      </c>
      <c r="AE38" s="59">
        <v>0.05</v>
      </c>
      <c r="AF38" s="60">
        <f>AD38*AE38</f>
        <v>0.1875</v>
      </c>
    </row>
    <row r="39" spans="2:32" ht="40.5" customHeight="1" x14ac:dyDescent="0.35">
      <c r="B39" s="402" t="s">
        <v>187</v>
      </c>
      <c r="C39" s="352" t="s">
        <v>188</v>
      </c>
      <c r="D39" s="353"/>
      <c r="E39" s="352" t="s">
        <v>189</v>
      </c>
      <c r="F39" s="354"/>
      <c r="G39" s="353"/>
      <c r="H39" s="352" t="s">
        <v>190</v>
      </c>
      <c r="I39" s="354"/>
      <c r="J39" s="354"/>
      <c r="K39" s="353"/>
      <c r="L39" s="355" t="s">
        <v>191</v>
      </c>
      <c r="M39" s="356"/>
      <c r="P39" s="20" t="s">
        <v>191</v>
      </c>
      <c r="Q39" s="21" t="s">
        <v>192</v>
      </c>
      <c r="R39" s="22"/>
      <c r="S39" s="22"/>
      <c r="T39" s="22"/>
      <c r="U39" s="22"/>
      <c r="V39" s="22"/>
      <c r="W39" s="22"/>
      <c r="X39" s="22"/>
      <c r="Y39" s="22"/>
      <c r="Z39" s="23"/>
      <c r="AB39" s="39">
        <v>1</v>
      </c>
      <c r="AC39" s="40">
        <f>IF(L39=P39,P40,IF(L39=Q39,Q40))</f>
        <v>5</v>
      </c>
      <c r="AD39" s="22"/>
      <c r="AE39" s="22"/>
      <c r="AF39" s="23"/>
    </row>
    <row r="40" spans="2:32" ht="17.5" customHeight="1" thickBot="1" x14ac:dyDescent="0.4">
      <c r="B40" s="404"/>
      <c r="C40" s="345"/>
      <c r="D40" s="347"/>
      <c r="E40" s="345"/>
      <c r="F40" s="346"/>
      <c r="G40" s="347"/>
      <c r="H40" s="345"/>
      <c r="I40" s="346"/>
      <c r="J40" s="346"/>
      <c r="K40" s="347"/>
      <c r="L40" s="350"/>
      <c r="M40" s="351"/>
      <c r="P40" s="16">
        <v>5</v>
      </c>
      <c r="Q40" s="17">
        <v>0</v>
      </c>
      <c r="R40" s="25"/>
      <c r="S40" s="25"/>
      <c r="T40" s="25"/>
      <c r="U40" s="25"/>
      <c r="V40" s="25"/>
      <c r="W40" s="25"/>
      <c r="X40" s="25"/>
      <c r="Y40" s="25"/>
      <c r="Z40" s="26"/>
      <c r="AB40" s="388"/>
      <c r="AC40" s="389"/>
      <c r="AD40" s="62">
        <f>(AB39*AC39)</f>
        <v>5</v>
      </c>
      <c r="AE40" s="59">
        <v>0.01</v>
      </c>
      <c r="AF40" s="60">
        <f>AD40*AE40</f>
        <v>0.05</v>
      </c>
    </row>
    <row r="41" spans="2:32" ht="30.65" customHeight="1" x14ac:dyDescent="0.35">
      <c r="B41" s="402" t="s">
        <v>193</v>
      </c>
      <c r="C41" s="352" t="s">
        <v>194</v>
      </c>
      <c r="D41" s="353"/>
      <c r="E41" s="352" t="s">
        <v>195</v>
      </c>
      <c r="F41" s="354"/>
      <c r="G41" s="353"/>
      <c r="H41" s="352" t="s">
        <v>196</v>
      </c>
      <c r="I41" s="354"/>
      <c r="J41" s="354"/>
      <c r="K41" s="353"/>
      <c r="L41" s="355" t="s">
        <v>197</v>
      </c>
      <c r="M41" s="356"/>
      <c r="P41" s="52" t="s">
        <v>197</v>
      </c>
      <c r="Q41" s="53" t="s">
        <v>198</v>
      </c>
      <c r="R41" s="53" t="s">
        <v>199</v>
      </c>
      <c r="S41" s="22"/>
      <c r="T41" s="22"/>
      <c r="U41" s="22"/>
      <c r="V41" s="22"/>
      <c r="W41" s="22"/>
      <c r="X41" s="22"/>
      <c r="Y41" s="22"/>
      <c r="Z41" s="23"/>
      <c r="AB41" s="39">
        <v>0.5</v>
      </c>
      <c r="AC41" s="40">
        <f>IF(L41=P41,P42,IF(L41=Q41,Q42,IF(L41=R41,R42)))</f>
        <v>5</v>
      </c>
      <c r="AD41" s="40"/>
      <c r="AE41" s="40"/>
      <c r="AF41" s="51"/>
    </row>
    <row r="42" spans="2:32" ht="13" customHeight="1" x14ac:dyDescent="0.35">
      <c r="B42" s="403"/>
      <c r="C42" s="288"/>
      <c r="D42" s="289"/>
      <c r="E42" s="288"/>
      <c r="F42" s="291"/>
      <c r="G42" s="289"/>
      <c r="H42" s="288"/>
      <c r="I42" s="291"/>
      <c r="J42" s="291"/>
      <c r="K42" s="289"/>
      <c r="L42" s="357"/>
      <c r="M42" s="358"/>
      <c r="P42" s="15">
        <v>5</v>
      </c>
      <c r="Q42" s="7">
        <v>3</v>
      </c>
      <c r="R42" s="7">
        <v>0</v>
      </c>
      <c r="S42" s="5"/>
      <c r="T42" s="5"/>
      <c r="U42" s="5"/>
      <c r="V42" s="5"/>
      <c r="W42" s="5"/>
      <c r="X42" s="5"/>
      <c r="Y42" s="5"/>
      <c r="Z42" s="24"/>
      <c r="AB42" s="369"/>
      <c r="AC42" s="370"/>
      <c r="AD42" s="370"/>
      <c r="AE42" s="370"/>
      <c r="AF42" s="371"/>
    </row>
    <row r="43" spans="2:32" ht="31.5" customHeight="1" x14ac:dyDescent="0.35">
      <c r="B43" s="403"/>
      <c r="C43" s="286" t="s">
        <v>200</v>
      </c>
      <c r="D43" s="287"/>
      <c r="E43" s="286" t="s">
        <v>195</v>
      </c>
      <c r="F43" s="290"/>
      <c r="G43" s="287"/>
      <c r="H43" s="286" t="s">
        <v>201</v>
      </c>
      <c r="I43" s="290"/>
      <c r="J43" s="290"/>
      <c r="K43" s="287"/>
      <c r="L43" s="348" t="s">
        <v>197</v>
      </c>
      <c r="M43" s="349"/>
      <c r="P43" s="13" t="s">
        <v>197</v>
      </c>
      <c r="Q43" s="3" t="s">
        <v>198</v>
      </c>
      <c r="R43" s="3" t="s">
        <v>199</v>
      </c>
      <c r="S43" s="5"/>
      <c r="T43" s="5"/>
      <c r="U43" s="5"/>
      <c r="V43" s="5"/>
      <c r="W43" s="5"/>
      <c r="X43" s="5"/>
      <c r="Y43" s="5"/>
      <c r="Z43" s="24"/>
      <c r="AB43" s="41">
        <v>0.3</v>
      </c>
      <c r="AC43" s="30">
        <f>IF(L43=P43,P44,IF(L43=Q43,Q44,IF(L43=R43,R44)))</f>
        <v>5</v>
      </c>
      <c r="AD43" s="30"/>
      <c r="AE43" s="30"/>
      <c r="AF43" s="42"/>
    </row>
    <row r="44" spans="2:32" ht="12.65" customHeight="1" x14ac:dyDescent="0.35">
      <c r="B44" s="403"/>
      <c r="C44" s="288"/>
      <c r="D44" s="289"/>
      <c r="E44" s="288"/>
      <c r="F44" s="291"/>
      <c r="G44" s="289"/>
      <c r="H44" s="288"/>
      <c r="I44" s="291"/>
      <c r="J44" s="291"/>
      <c r="K44" s="289"/>
      <c r="L44" s="357"/>
      <c r="M44" s="358"/>
      <c r="P44" s="13">
        <v>5</v>
      </c>
      <c r="Q44" s="3">
        <v>3</v>
      </c>
      <c r="R44" s="3">
        <v>0</v>
      </c>
      <c r="S44" s="5"/>
      <c r="T44" s="5"/>
      <c r="U44" s="5"/>
      <c r="V44" s="5"/>
      <c r="W44" s="5"/>
      <c r="X44" s="5"/>
      <c r="Y44" s="5"/>
      <c r="Z44" s="24"/>
      <c r="AB44" s="369"/>
      <c r="AC44" s="370"/>
      <c r="AD44" s="370"/>
      <c r="AE44" s="370"/>
      <c r="AF44" s="371"/>
    </row>
    <row r="45" spans="2:32" ht="33.65" customHeight="1" x14ac:dyDescent="0.35">
      <c r="B45" s="403"/>
      <c r="C45" s="286" t="s">
        <v>202</v>
      </c>
      <c r="D45" s="287"/>
      <c r="E45" s="286" t="s">
        <v>203</v>
      </c>
      <c r="F45" s="290"/>
      <c r="G45" s="287"/>
      <c r="H45" s="286" t="s">
        <v>204</v>
      </c>
      <c r="I45" s="290"/>
      <c r="J45" s="290"/>
      <c r="K45" s="287"/>
      <c r="L45" s="348" t="s">
        <v>205</v>
      </c>
      <c r="M45" s="349"/>
      <c r="P45" s="13" t="s">
        <v>205</v>
      </c>
      <c r="Q45" s="6" t="s">
        <v>206</v>
      </c>
      <c r="R45" s="6" t="s">
        <v>207</v>
      </c>
      <c r="S45" s="5"/>
      <c r="T45" s="5"/>
      <c r="U45" s="5"/>
      <c r="V45" s="5"/>
      <c r="W45" s="5"/>
      <c r="X45" s="5"/>
      <c r="Y45" s="5"/>
      <c r="Z45" s="24"/>
      <c r="AB45" s="41">
        <v>0.2</v>
      </c>
      <c r="AC45" s="30">
        <f>IF(L45=P45,P46,IF(L45=Q45,Q46,IF(L45=R45,R46)))</f>
        <v>3</v>
      </c>
      <c r="AD45" s="30"/>
      <c r="AE45" s="30"/>
      <c r="AF45" s="42"/>
    </row>
    <row r="46" spans="2:32" ht="12.65" customHeight="1" thickBot="1" x14ac:dyDescent="0.4">
      <c r="B46" s="404"/>
      <c r="C46" s="345"/>
      <c r="D46" s="347"/>
      <c r="E46" s="345"/>
      <c r="F46" s="346"/>
      <c r="G46" s="347"/>
      <c r="H46" s="345"/>
      <c r="I46" s="346"/>
      <c r="J46" s="346"/>
      <c r="K46" s="347"/>
      <c r="L46" s="350"/>
      <c r="M46" s="351"/>
      <c r="P46" s="16">
        <v>3</v>
      </c>
      <c r="Q46" s="17">
        <v>0</v>
      </c>
      <c r="R46" s="17">
        <v>5</v>
      </c>
      <c r="S46" s="25"/>
      <c r="T46" s="25"/>
      <c r="U46" s="25"/>
      <c r="V46" s="25"/>
      <c r="W46" s="25"/>
      <c r="X46" s="25"/>
      <c r="Y46" s="25"/>
      <c r="Z46" s="26"/>
      <c r="AB46" s="381"/>
      <c r="AC46" s="382"/>
      <c r="AD46" s="62">
        <f>SUM(AB41*AC41)+(AB43*AC43)+(AB45*AC45)</f>
        <v>4.5999999999999996</v>
      </c>
      <c r="AE46" s="59">
        <v>0.1</v>
      </c>
      <c r="AF46" s="60">
        <f>AD46*AE46</f>
        <v>0.45999999999999996</v>
      </c>
    </row>
    <row r="47" spans="2:32" ht="31" customHeight="1" x14ac:dyDescent="0.35">
      <c r="B47" s="312" t="s">
        <v>208</v>
      </c>
      <c r="C47" s="359" t="s">
        <v>209</v>
      </c>
      <c r="D47" s="360"/>
      <c r="E47" s="352" t="s">
        <v>210</v>
      </c>
      <c r="F47" s="354"/>
      <c r="G47" s="353"/>
      <c r="H47" s="352" t="s">
        <v>211</v>
      </c>
      <c r="I47" s="354"/>
      <c r="J47" s="354"/>
      <c r="K47" s="353"/>
      <c r="L47" s="355" t="s">
        <v>214</v>
      </c>
      <c r="M47" s="356"/>
      <c r="P47" s="20" t="s">
        <v>212</v>
      </c>
      <c r="Q47" s="21" t="s">
        <v>213</v>
      </c>
      <c r="R47" s="21" t="s">
        <v>214</v>
      </c>
      <c r="S47" s="21" t="s">
        <v>215</v>
      </c>
      <c r="T47" s="22"/>
      <c r="U47" s="22"/>
      <c r="V47" s="22"/>
      <c r="W47" s="22"/>
      <c r="X47" s="22"/>
      <c r="Y47" s="22"/>
      <c r="Z47" s="23"/>
      <c r="AB47" s="39">
        <v>0.5</v>
      </c>
      <c r="AC47" s="40">
        <f>IF(L47=P47,P48,IF(L47=Q47,Q48,IF(L47=R47,R48,IF(L47=S47,S48))))</f>
        <v>3</v>
      </c>
      <c r="AD47" s="40"/>
      <c r="AE47" s="40"/>
      <c r="AF47" s="51"/>
    </row>
    <row r="48" spans="2:32" ht="15" customHeight="1" x14ac:dyDescent="0.35">
      <c r="B48" s="313"/>
      <c r="C48" s="361"/>
      <c r="D48" s="362"/>
      <c r="E48" s="288"/>
      <c r="F48" s="291"/>
      <c r="G48" s="289"/>
      <c r="H48" s="288"/>
      <c r="I48" s="291"/>
      <c r="J48" s="291"/>
      <c r="K48" s="289"/>
      <c r="L48" s="357"/>
      <c r="M48" s="358"/>
      <c r="P48" s="13">
        <v>0</v>
      </c>
      <c r="Q48" s="6">
        <v>1</v>
      </c>
      <c r="R48" s="6">
        <v>3</v>
      </c>
      <c r="S48" s="6">
        <v>5</v>
      </c>
      <c r="T48" s="5"/>
      <c r="U48" s="5"/>
      <c r="V48" s="5"/>
      <c r="W48" s="5"/>
      <c r="X48" s="5"/>
      <c r="Y48" s="5"/>
      <c r="Z48" s="24"/>
      <c r="AB48" s="369"/>
      <c r="AC48" s="370"/>
      <c r="AD48" s="370"/>
      <c r="AE48" s="370"/>
      <c r="AF48" s="371"/>
    </row>
    <row r="49" spans="2:32" ht="29.15" customHeight="1" x14ac:dyDescent="0.35">
      <c r="B49" s="313"/>
      <c r="C49" s="363" t="s">
        <v>216</v>
      </c>
      <c r="D49" s="364"/>
      <c r="E49" s="286" t="s">
        <v>217</v>
      </c>
      <c r="F49" s="290"/>
      <c r="G49" s="287"/>
      <c r="H49" s="286" t="s">
        <v>218</v>
      </c>
      <c r="I49" s="290"/>
      <c r="J49" s="290"/>
      <c r="K49" s="287"/>
      <c r="L49" s="348" t="s">
        <v>219</v>
      </c>
      <c r="M49" s="349"/>
      <c r="P49" s="13" t="s">
        <v>219</v>
      </c>
      <c r="Q49" s="6" t="s">
        <v>220</v>
      </c>
      <c r="R49" s="6" t="s">
        <v>221</v>
      </c>
      <c r="S49" s="5"/>
      <c r="T49" s="5"/>
      <c r="U49" s="5"/>
      <c r="V49" s="5"/>
      <c r="W49" s="5"/>
      <c r="X49" s="5"/>
      <c r="Y49" s="5"/>
      <c r="Z49" s="24"/>
      <c r="AB49" s="41">
        <v>0.25</v>
      </c>
      <c r="AC49" s="30">
        <f>IF(L49=P49,P50,IF(L49=Q49,Q50,IF(L49=R49,R50)))</f>
        <v>3</v>
      </c>
      <c r="AD49" s="30"/>
      <c r="AE49" s="30"/>
      <c r="AF49" s="42"/>
    </row>
    <row r="50" spans="2:32" ht="13" customHeight="1" x14ac:dyDescent="0.35">
      <c r="B50" s="313"/>
      <c r="C50" s="361"/>
      <c r="D50" s="362"/>
      <c r="E50" s="288"/>
      <c r="F50" s="291"/>
      <c r="G50" s="289"/>
      <c r="H50" s="288"/>
      <c r="I50" s="291"/>
      <c r="J50" s="291"/>
      <c r="K50" s="289"/>
      <c r="L50" s="357"/>
      <c r="M50" s="358"/>
      <c r="P50" s="13">
        <v>3</v>
      </c>
      <c r="Q50" s="6">
        <v>5</v>
      </c>
      <c r="R50" s="6">
        <v>0</v>
      </c>
      <c r="S50" s="5"/>
      <c r="T50" s="5"/>
      <c r="U50" s="5"/>
      <c r="V50" s="5"/>
      <c r="W50" s="5"/>
      <c r="X50" s="5"/>
      <c r="Y50" s="5"/>
      <c r="Z50" s="24"/>
      <c r="AB50" s="369"/>
      <c r="AC50" s="370"/>
      <c r="AD50" s="370"/>
      <c r="AE50" s="370"/>
      <c r="AF50" s="371"/>
    </row>
    <row r="51" spans="2:32" ht="29.15" customHeight="1" x14ac:dyDescent="0.35">
      <c r="B51" s="313"/>
      <c r="C51" s="363" t="s">
        <v>222</v>
      </c>
      <c r="D51" s="364"/>
      <c r="E51" s="286" t="s">
        <v>223</v>
      </c>
      <c r="F51" s="290"/>
      <c r="G51" s="287"/>
      <c r="H51" s="286" t="s">
        <v>224</v>
      </c>
      <c r="I51" s="290"/>
      <c r="J51" s="290"/>
      <c r="K51" s="287"/>
      <c r="L51" s="348" t="s">
        <v>226</v>
      </c>
      <c r="M51" s="349"/>
      <c r="P51" s="13" t="s">
        <v>225</v>
      </c>
      <c r="Q51" s="3" t="s">
        <v>226</v>
      </c>
      <c r="R51" s="3" t="s">
        <v>227</v>
      </c>
      <c r="S51" s="3" t="s">
        <v>228</v>
      </c>
      <c r="T51" s="3" t="s">
        <v>229</v>
      </c>
      <c r="U51" s="3" t="s">
        <v>230</v>
      </c>
      <c r="V51" s="3" t="s">
        <v>231</v>
      </c>
      <c r="W51" s="3" t="s">
        <v>232</v>
      </c>
      <c r="X51" s="3" t="s">
        <v>233</v>
      </c>
      <c r="Y51" s="3" t="s">
        <v>221</v>
      </c>
      <c r="Z51" s="24"/>
      <c r="AB51" s="41">
        <v>0.25</v>
      </c>
      <c r="AC51" s="30">
        <f>IF(L51=P51,P52,IF(L51=Q51,Q52,IF(L51=R51,R52,IF(L51=S51,S52,IF(L51=T51,T52,IF(L51=U51,U52,IF(L51=V51,V52,IF(L51=W51,W52,IF(L51=X51,X52,IF(L51=Y51,Y52))))))))))</f>
        <v>3</v>
      </c>
      <c r="AD51" s="30"/>
      <c r="AE51" s="30"/>
      <c r="AF51" s="42"/>
    </row>
    <row r="52" spans="2:32" ht="13" customHeight="1" thickBot="1" x14ac:dyDescent="0.4">
      <c r="B52" s="314"/>
      <c r="C52" s="405"/>
      <c r="D52" s="406"/>
      <c r="E52" s="345"/>
      <c r="F52" s="346"/>
      <c r="G52" s="347"/>
      <c r="H52" s="345"/>
      <c r="I52" s="346"/>
      <c r="J52" s="346"/>
      <c r="K52" s="347"/>
      <c r="L52" s="350"/>
      <c r="M52" s="351"/>
      <c r="P52" s="54">
        <v>1</v>
      </c>
      <c r="Q52" s="37">
        <v>3</v>
      </c>
      <c r="R52" s="37">
        <v>3</v>
      </c>
      <c r="S52" s="37">
        <v>3</v>
      </c>
      <c r="T52" s="37">
        <v>4</v>
      </c>
      <c r="U52" s="37">
        <v>3</v>
      </c>
      <c r="V52" s="37">
        <v>3</v>
      </c>
      <c r="W52" s="37">
        <v>5</v>
      </c>
      <c r="X52" s="37">
        <v>4</v>
      </c>
      <c r="Y52" s="37">
        <v>0</v>
      </c>
      <c r="Z52" s="26"/>
      <c r="AB52" s="383"/>
      <c r="AC52" s="384"/>
      <c r="AD52" s="62">
        <f>SUM(AB47*AC47)+(AB49*AC49)+(AB51*AC51)</f>
        <v>3</v>
      </c>
      <c r="AE52" s="59">
        <v>0.1</v>
      </c>
      <c r="AF52" s="60">
        <f>AD52*AE52</f>
        <v>0.30000000000000004</v>
      </c>
    </row>
    <row r="53" spans="2:32" ht="27.65" customHeight="1" x14ac:dyDescent="0.35">
      <c r="B53" s="312" t="s">
        <v>234</v>
      </c>
      <c r="C53" s="352" t="s">
        <v>235</v>
      </c>
      <c r="D53" s="353"/>
      <c r="E53" s="352" t="s">
        <v>236</v>
      </c>
      <c r="F53" s="354"/>
      <c r="G53" s="353"/>
      <c r="H53" s="352" t="s">
        <v>237</v>
      </c>
      <c r="I53" s="354"/>
      <c r="J53" s="354"/>
      <c r="K53" s="353"/>
      <c r="L53" s="355" t="s">
        <v>243</v>
      </c>
      <c r="M53" s="356"/>
      <c r="P53" s="20" t="s">
        <v>238</v>
      </c>
      <c r="Q53" s="21" t="s">
        <v>239</v>
      </c>
      <c r="R53" s="21" t="s">
        <v>240</v>
      </c>
      <c r="S53" s="21" t="s">
        <v>241</v>
      </c>
      <c r="T53" s="21" t="s">
        <v>242</v>
      </c>
      <c r="U53" s="21" t="s">
        <v>243</v>
      </c>
      <c r="V53" s="21" t="s">
        <v>244</v>
      </c>
      <c r="W53" s="21" t="s">
        <v>245</v>
      </c>
      <c r="X53" s="22"/>
      <c r="Y53" s="22"/>
      <c r="Z53" s="23"/>
      <c r="AB53" s="39">
        <v>0.2</v>
      </c>
      <c r="AC53" s="40">
        <f>IF(L53=P53,P54,IF(L53=Q53,Q54,IF(L53=R53,R54,IF(L53=S53,S54,IF(L53=T53,T54,IF(L53=U53,U54,IF(L53=V53,V54,IF(L53=W53,W54))))))))</f>
        <v>-1</v>
      </c>
      <c r="AD53" s="40"/>
      <c r="AE53" s="40"/>
      <c r="AF53" s="51"/>
    </row>
    <row r="54" spans="2:32" ht="11.15" customHeight="1" x14ac:dyDescent="0.35">
      <c r="B54" s="313"/>
      <c r="C54" s="288"/>
      <c r="D54" s="289"/>
      <c r="E54" s="288"/>
      <c r="F54" s="291"/>
      <c r="G54" s="289"/>
      <c r="H54" s="288"/>
      <c r="I54" s="291"/>
      <c r="J54" s="291"/>
      <c r="K54" s="289"/>
      <c r="L54" s="357"/>
      <c r="M54" s="358"/>
      <c r="P54" s="13">
        <v>3</v>
      </c>
      <c r="Q54" s="6">
        <v>3</v>
      </c>
      <c r="R54" s="6">
        <v>3</v>
      </c>
      <c r="S54" s="6">
        <v>3</v>
      </c>
      <c r="T54" s="6">
        <v>3</v>
      </c>
      <c r="U54" s="6">
        <v>-1</v>
      </c>
      <c r="V54" s="6">
        <v>5</v>
      </c>
      <c r="W54" s="6">
        <v>0</v>
      </c>
      <c r="X54" s="5"/>
      <c r="Y54" s="5"/>
      <c r="Z54" s="24"/>
      <c r="AB54" s="315"/>
      <c r="AC54" s="316"/>
      <c r="AD54" s="316"/>
      <c r="AE54" s="316"/>
      <c r="AF54" s="317"/>
    </row>
    <row r="55" spans="2:32" ht="41.15" customHeight="1" x14ac:dyDescent="0.35">
      <c r="B55" s="313"/>
      <c r="C55" s="286" t="s">
        <v>246</v>
      </c>
      <c r="D55" s="287"/>
      <c r="E55" s="286" t="s">
        <v>247</v>
      </c>
      <c r="F55" s="290"/>
      <c r="G55" s="287"/>
      <c r="H55" s="286" t="s">
        <v>248</v>
      </c>
      <c r="I55" s="290"/>
      <c r="J55" s="290"/>
      <c r="K55" s="287"/>
      <c r="L55" s="348" t="s">
        <v>250</v>
      </c>
      <c r="M55" s="349"/>
      <c r="P55" s="13" t="s">
        <v>249</v>
      </c>
      <c r="Q55" s="6" t="s">
        <v>250</v>
      </c>
      <c r="R55" s="6" t="s">
        <v>251</v>
      </c>
      <c r="S55" s="6" t="s">
        <v>252</v>
      </c>
      <c r="T55" s="6" t="s">
        <v>212</v>
      </c>
      <c r="U55" s="5"/>
      <c r="V55" s="5"/>
      <c r="W55" s="5"/>
      <c r="X55" s="5"/>
      <c r="Y55" s="5"/>
      <c r="Z55" s="24"/>
      <c r="AB55" s="41">
        <v>0.3</v>
      </c>
      <c r="AC55" s="30">
        <f>IF(L55=P55,P56,IF(L55=Q55,Q56,IF(L55=R55,R56,IF(L55=S55,S56,IF(L55=T55,T56)))))</f>
        <v>-1</v>
      </c>
      <c r="AD55" s="30"/>
      <c r="AE55" s="30"/>
      <c r="AF55" s="42"/>
    </row>
    <row r="56" spans="2:32" ht="12" customHeight="1" x14ac:dyDescent="0.35">
      <c r="B56" s="313"/>
      <c r="C56" s="288"/>
      <c r="D56" s="289"/>
      <c r="E56" s="288"/>
      <c r="F56" s="291"/>
      <c r="G56" s="289"/>
      <c r="H56" s="288"/>
      <c r="I56" s="291"/>
      <c r="J56" s="291"/>
      <c r="K56" s="289"/>
      <c r="L56" s="357"/>
      <c r="M56" s="358"/>
      <c r="P56" s="13">
        <v>1</v>
      </c>
      <c r="Q56" s="6">
        <v>-1</v>
      </c>
      <c r="R56" s="6">
        <v>-3</v>
      </c>
      <c r="S56" s="6">
        <v>-5</v>
      </c>
      <c r="T56" s="6">
        <v>5</v>
      </c>
      <c r="U56" s="5"/>
      <c r="V56" s="5"/>
      <c r="W56" s="5"/>
      <c r="X56" s="5"/>
      <c r="Y56" s="5"/>
      <c r="Z56" s="24"/>
      <c r="AB56" s="315"/>
      <c r="AC56" s="316"/>
      <c r="AD56" s="316"/>
      <c r="AE56" s="316"/>
      <c r="AF56" s="317"/>
    </row>
    <row r="57" spans="2:32" ht="27.65" customHeight="1" x14ac:dyDescent="0.35">
      <c r="B57" s="313"/>
      <c r="C57" s="286" t="s">
        <v>253</v>
      </c>
      <c r="D57" s="287"/>
      <c r="E57" s="286" t="s">
        <v>254</v>
      </c>
      <c r="F57" s="290"/>
      <c r="G57" s="287"/>
      <c r="H57" s="286" t="s">
        <v>255</v>
      </c>
      <c r="I57" s="290"/>
      <c r="J57" s="290"/>
      <c r="K57" s="287"/>
      <c r="L57" s="348" t="s">
        <v>256</v>
      </c>
      <c r="M57" s="349"/>
      <c r="P57" s="13" t="s">
        <v>212</v>
      </c>
      <c r="Q57" s="6" t="s">
        <v>256</v>
      </c>
      <c r="R57" s="6" t="s">
        <v>257</v>
      </c>
      <c r="S57" s="6" t="s">
        <v>258</v>
      </c>
      <c r="T57" s="6" t="s">
        <v>259</v>
      </c>
      <c r="U57" s="6" t="s">
        <v>260</v>
      </c>
      <c r="V57" s="5"/>
      <c r="W57" s="5"/>
      <c r="X57" s="5"/>
      <c r="Y57" s="5"/>
      <c r="Z57" s="24"/>
      <c r="AB57" s="41">
        <v>0.2</v>
      </c>
      <c r="AC57" s="30">
        <f>IF(L57=P57,P58,IF(L57=Q57,Q58,IF(L57=R57,R58,IF(L57=S57,S58,IF(L57=T57,T58,IF(L57=U57,U58))))))</f>
        <v>3</v>
      </c>
      <c r="AD57" s="30"/>
      <c r="AE57" s="30"/>
      <c r="AF57" s="42"/>
    </row>
    <row r="58" spans="2:32" ht="15.65" customHeight="1" x14ac:dyDescent="0.35">
      <c r="B58" s="313"/>
      <c r="C58" s="288"/>
      <c r="D58" s="289"/>
      <c r="E58" s="288"/>
      <c r="F58" s="291"/>
      <c r="G58" s="289"/>
      <c r="H58" s="288"/>
      <c r="I58" s="291"/>
      <c r="J58" s="291"/>
      <c r="K58" s="289"/>
      <c r="L58" s="357"/>
      <c r="M58" s="358"/>
      <c r="P58" s="13">
        <v>0</v>
      </c>
      <c r="Q58" s="6">
        <v>3</v>
      </c>
      <c r="R58" s="6">
        <v>3</v>
      </c>
      <c r="S58" s="6">
        <v>3</v>
      </c>
      <c r="T58" s="6">
        <v>-1</v>
      </c>
      <c r="U58" s="6">
        <v>5</v>
      </c>
      <c r="V58" s="5"/>
      <c r="W58" s="5"/>
      <c r="X58" s="5"/>
      <c r="Y58" s="5"/>
      <c r="Z58" s="24"/>
      <c r="AB58" s="315"/>
      <c r="AC58" s="316"/>
      <c r="AD58" s="316"/>
      <c r="AE58" s="316"/>
      <c r="AF58" s="317"/>
    </row>
    <row r="59" spans="2:32" ht="26.5" customHeight="1" x14ac:dyDescent="0.35">
      <c r="B59" s="313"/>
      <c r="C59" s="286" t="s">
        <v>261</v>
      </c>
      <c r="D59" s="287"/>
      <c r="E59" s="286" t="s">
        <v>262</v>
      </c>
      <c r="F59" s="290"/>
      <c r="G59" s="287"/>
      <c r="H59" s="286" t="s">
        <v>248</v>
      </c>
      <c r="I59" s="290"/>
      <c r="J59" s="290"/>
      <c r="K59" s="287"/>
      <c r="L59" s="348" t="s">
        <v>212</v>
      </c>
      <c r="M59" s="349"/>
      <c r="P59" s="13" t="s">
        <v>249</v>
      </c>
      <c r="Q59" s="3" t="s">
        <v>250</v>
      </c>
      <c r="R59" s="3" t="s">
        <v>251</v>
      </c>
      <c r="S59" s="3" t="s">
        <v>252</v>
      </c>
      <c r="T59" s="3" t="s">
        <v>212</v>
      </c>
      <c r="U59" s="5"/>
      <c r="V59" s="5"/>
      <c r="W59" s="5"/>
      <c r="X59" s="5"/>
      <c r="Y59" s="5"/>
      <c r="Z59" s="24"/>
      <c r="AB59" s="41">
        <v>0.3</v>
      </c>
      <c r="AC59" s="30">
        <f>IF(L59=P59,P60,IF(L59=Q59,Q60,IF(L59=R59,R60,IF(L59=S59,S60,IF(L59=T59,T60)))))</f>
        <v>5</v>
      </c>
      <c r="AD59" s="30"/>
      <c r="AE59" s="30"/>
      <c r="AF59" s="42"/>
    </row>
    <row r="60" spans="2:32" ht="14.5" customHeight="1" thickBot="1" x14ac:dyDescent="0.4">
      <c r="B60" s="314"/>
      <c r="C60" s="345"/>
      <c r="D60" s="347"/>
      <c r="E60" s="345"/>
      <c r="F60" s="346"/>
      <c r="G60" s="347"/>
      <c r="H60" s="345"/>
      <c r="I60" s="346"/>
      <c r="J60" s="346"/>
      <c r="K60" s="347"/>
      <c r="L60" s="350"/>
      <c r="M60" s="351"/>
      <c r="P60" s="16">
        <v>1</v>
      </c>
      <c r="Q60" s="37">
        <v>-1</v>
      </c>
      <c r="R60" s="37">
        <v>-3</v>
      </c>
      <c r="S60" s="37">
        <v>-5</v>
      </c>
      <c r="T60" s="37">
        <v>5</v>
      </c>
      <c r="U60" s="25"/>
      <c r="V60" s="25"/>
      <c r="W60" s="25"/>
      <c r="X60" s="25"/>
      <c r="Y60" s="25"/>
      <c r="Z60" s="26"/>
      <c r="AB60" s="379"/>
      <c r="AC60" s="380"/>
      <c r="AD60" s="62">
        <f>SUM(AB53*AC53)+(AB55*AC55)+(AB57*AC57)+(AB59*AC59)</f>
        <v>1.6</v>
      </c>
      <c r="AE60" s="59">
        <v>0.1</v>
      </c>
      <c r="AF60" s="60">
        <f>AD60*AE60</f>
        <v>0.16000000000000003</v>
      </c>
    </row>
    <row r="61" spans="2:32" ht="71.150000000000006" customHeight="1" x14ac:dyDescent="0.35">
      <c r="B61" s="402" t="s">
        <v>263</v>
      </c>
      <c r="C61" s="352" t="s">
        <v>264</v>
      </c>
      <c r="D61" s="353"/>
      <c r="E61" s="352" t="s">
        <v>265</v>
      </c>
      <c r="F61" s="354"/>
      <c r="G61" s="353"/>
      <c r="H61" s="352" t="s">
        <v>266</v>
      </c>
      <c r="I61" s="354"/>
      <c r="J61" s="354"/>
      <c r="K61" s="353"/>
      <c r="L61" s="355" t="s">
        <v>275</v>
      </c>
      <c r="M61" s="356"/>
      <c r="P61" s="20" t="s">
        <v>267</v>
      </c>
      <c r="Q61" s="21" t="s">
        <v>268</v>
      </c>
      <c r="R61" s="21" t="s">
        <v>269</v>
      </c>
      <c r="S61" s="21" t="s">
        <v>270</v>
      </c>
      <c r="T61" s="21" t="s">
        <v>271</v>
      </c>
      <c r="U61" s="21" t="s">
        <v>272</v>
      </c>
      <c r="V61" s="21" t="s">
        <v>273</v>
      </c>
      <c r="W61" s="21" t="s">
        <v>274</v>
      </c>
      <c r="X61" s="21" t="s">
        <v>150</v>
      </c>
      <c r="Y61" s="21" t="s">
        <v>275</v>
      </c>
      <c r="Z61" s="55" t="s">
        <v>276</v>
      </c>
      <c r="AB61" s="39">
        <v>0.5</v>
      </c>
      <c r="AC61" s="40">
        <f>IF(L61=P61,P62,IF(L61=Q61,Q62,IF(L61=R61,R62,IF(L61=S61,S62,IF(L61=T61,T62,IF(L61=U61,U62,IF(L61=V61,V62,IF(L61=W61,W62,IF(L61=X61,X62,IF(L61=Y61,Y62,IF(L61=Z61,Z62)))))))))))</f>
        <v>5</v>
      </c>
      <c r="AD61" s="22"/>
      <c r="AE61" s="22"/>
      <c r="AF61" s="23"/>
    </row>
    <row r="62" spans="2:32" ht="14.15" customHeight="1" x14ac:dyDescent="0.35">
      <c r="B62" s="403"/>
      <c r="C62" s="288"/>
      <c r="D62" s="289"/>
      <c r="E62" s="288"/>
      <c r="F62" s="291"/>
      <c r="G62" s="289"/>
      <c r="H62" s="288"/>
      <c r="I62" s="291"/>
      <c r="J62" s="291"/>
      <c r="K62" s="289"/>
      <c r="L62" s="357"/>
      <c r="M62" s="358"/>
      <c r="P62" s="13">
        <v>1</v>
      </c>
      <c r="Q62" s="6">
        <v>1</v>
      </c>
      <c r="R62" s="6">
        <v>5</v>
      </c>
      <c r="S62" s="6">
        <v>1</v>
      </c>
      <c r="T62" s="6">
        <v>5</v>
      </c>
      <c r="U62" s="6">
        <v>3</v>
      </c>
      <c r="V62" s="6">
        <v>3</v>
      </c>
      <c r="W62" s="6">
        <v>3</v>
      </c>
      <c r="X62" s="6">
        <v>3</v>
      </c>
      <c r="Y62" s="6">
        <v>5</v>
      </c>
      <c r="Z62" s="14">
        <v>2</v>
      </c>
      <c r="AB62" s="369"/>
      <c r="AC62" s="370"/>
      <c r="AD62" s="370"/>
      <c r="AE62" s="370"/>
      <c r="AF62" s="371"/>
    </row>
    <row r="63" spans="2:32" ht="29.15" customHeight="1" x14ac:dyDescent="0.35">
      <c r="B63" s="403"/>
      <c r="C63" s="286" t="s">
        <v>277</v>
      </c>
      <c r="D63" s="287"/>
      <c r="E63" s="286" t="s">
        <v>278</v>
      </c>
      <c r="F63" s="290"/>
      <c r="G63" s="287"/>
      <c r="H63" s="286" t="s">
        <v>279</v>
      </c>
      <c r="I63" s="290"/>
      <c r="J63" s="290"/>
      <c r="K63" s="287"/>
      <c r="L63" s="348" t="s">
        <v>280</v>
      </c>
      <c r="M63" s="349"/>
      <c r="P63" s="13" t="s">
        <v>212</v>
      </c>
      <c r="Q63" s="6" t="s">
        <v>280</v>
      </c>
      <c r="R63" s="6" t="s">
        <v>281</v>
      </c>
      <c r="S63" s="6" t="s">
        <v>282</v>
      </c>
      <c r="T63" s="6" t="s">
        <v>283</v>
      </c>
      <c r="U63" s="5"/>
      <c r="V63" s="5"/>
      <c r="W63" s="5"/>
      <c r="X63" s="5"/>
      <c r="Y63" s="5"/>
      <c r="Z63" s="24"/>
      <c r="AB63" s="41">
        <v>0.3</v>
      </c>
      <c r="AC63" s="30">
        <f>IF(L63=P63,P64,IF(L63=Q63,Q64,IF(L63=R63,R64,IF(L63=S63,S64,IF(L63=T63,T64)))))</f>
        <v>5</v>
      </c>
      <c r="AD63" s="5"/>
      <c r="AE63" s="5"/>
      <c r="AF63" s="24"/>
    </row>
    <row r="64" spans="2:32" ht="14.5" customHeight="1" x14ac:dyDescent="0.35">
      <c r="B64" s="403"/>
      <c r="C64" s="288"/>
      <c r="D64" s="289"/>
      <c r="E64" s="288"/>
      <c r="F64" s="291"/>
      <c r="G64" s="289"/>
      <c r="H64" s="288"/>
      <c r="I64" s="291"/>
      <c r="J64" s="291"/>
      <c r="K64" s="289"/>
      <c r="L64" s="357"/>
      <c r="M64" s="358"/>
      <c r="P64" s="13">
        <v>0</v>
      </c>
      <c r="Q64" s="6">
        <v>5</v>
      </c>
      <c r="R64" s="6">
        <v>5</v>
      </c>
      <c r="S64" s="6">
        <v>3</v>
      </c>
      <c r="T64" s="6">
        <v>1</v>
      </c>
      <c r="U64" s="5"/>
      <c r="V64" s="5"/>
      <c r="W64" s="5"/>
      <c r="X64" s="5"/>
      <c r="Y64" s="5"/>
      <c r="Z64" s="24"/>
      <c r="AB64" s="369"/>
      <c r="AC64" s="370"/>
      <c r="AD64" s="370"/>
      <c r="AE64" s="370"/>
      <c r="AF64" s="371"/>
    </row>
    <row r="65" spans="2:32" ht="78" customHeight="1" x14ac:dyDescent="0.35">
      <c r="B65" s="403"/>
      <c r="C65" s="286" t="s">
        <v>284</v>
      </c>
      <c r="D65" s="287"/>
      <c r="E65" s="286" t="s">
        <v>285</v>
      </c>
      <c r="F65" s="290"/>
      <c r="G65" s="287"/>
      <c r="H65" s="286" t="s">
        <v>286</v>
      </c>
      <c r="I65" s="290"/>
      <c r="J65" s="290"/>
      <c r="K65" s="287"/>
      <c r="L65" s="348" t="s">
        <v>212</v>
      </c>
      <c r="M65" s="349"/>
      <c r="P65" s="13" t="s">
        <v>212</v>
      </c>
      <c r="Q65" s="6" t="s">
        <v>287</v>
      </c>
      <c r="R65" s="6" t="s">
        <v>288</v>
      </c>
      <c r="S65" s="6" t="s">
        <v>289</v>
      </c>
      <c r="T65" s="6" t="s">
        <v>290</v>
      </c>
      <c r="U65" s="6" t="s">
        <v>291</v>
      </c>
      <c r="V65" s="5"/>
      <c r="W65" s="5"/>
      <c r="X65" s="5"/>
      <c r="Y65" s="5"/>
      <c r="Z65" s="24"/>
      <c r="AB65" s="41">
        <v>0.2</v>
      </c>
      <c r="AC65" s="30">
        <f>IF(L65=P65,P66,IF(L65=Q65,Q66,IF(L65=R65,R66,IF(L65=S65,S66,IF(L65=T65,T66,IF(L65=U65,U66))))))</f>
        <v>0</v>
      </c>
      <c r="AD65" s="5"/>
      <c r="AE65" s="5"/>
      <c r="AF65" s="24"/>
    </row>
    <row r="66" spans="2:32" ht="13.5" customHeight="1" thickBot="1" x14ac:dyDescent="0.4">
      <c r="B66" s="404"/>
      <c r="C66" s="345"/>
      <c r="D66" s="347"/>
      <c r="E66" s="345"/>
      <c r="F66" s="346"/>
      <c r="G66" s="347"/>
      <c r="H66" s="345"/>
      <c r="I66" s="346"/>
      <c r="J66" s="346"/>
      <c r="K66" s="347"/>
      <c r="L66" s="350"/>
      <c r="M66" s="351"/>
      <c r="P66" s="16">
        <v>0</v>
      </c>
      <c r="Q66" s="17">
        <v>3</v>
      </c>
      <c r="R66" s="17">
        <v>3</v>
      </c>
      <c r="S66" s="17">
        <v>4</v>
      </c>
      <c r="T66" s="17">
        <v>4</v>
      </c>
      <c r="U66" s="17">
        <v>5</v>
      </c>
      <c r="V66" s="25"/>
      <c r="W66" s="25"/>
      <c r="X66" s="25"/>
      <c r="Y66" s="25"/>
      <c r="Z66" s="26"/>
      <c r="AB66" s="63"/>
      <c r="AC66" s="35"/>
      <c r="AD66" s="62">
        <f>SUM(AB61*AC61)+(AB63*AC63)+(AB65*AC65)</f>
        <v>4</v>
      </c>
      <c r="AE66" s="59">
        <v>0.1</v>
      </c>
      <c r="AF66" s="60">
        <f>AD66*AE66</f>
        <v>0.4</v>
      </c>
    </row>
    <row r="67" spans="2:32" ht="70.5" customHeight="1" x14ac:dyDescent="0.35">
      <c r="B67" s="312" t="s">
        <v>292</v>
      </c>
      <c r="C67" s="359" t="s">
        <v>293</v>
      </c>
      <c r="D67" s="360"/>
      <c r="E67" s="352" t="s">
        <v>294</v>
      </c>
      <c r="F67" s="354"/>
      <c r="G67" s="353"/>
      <c r="H67" s="352" t="s">
        <v>266</v>
      </c>
      <c r="I67" s="354"/>
      <c r="J67" s="354"/>
      <c r="K67" s="353"/>
      <c r="L67" s="355" t="s">
        <v>295</v>
      </c>
      <c r="M67" s="356"/>
      <c r="P67" s="20" t="s">
        <v>295</v>
      </c>
      <c r="Q67" s="21" t="s">
        <v>296</v>
      </c>
      <c r="R67" s="21" t="s">
        <v>297</v>
      </c>
      <c r="S67" s="21" t="s">
        <v>298</v>
      </c>
      <c r="T67" s="22"/>
      <c r="U67" s="22"/>
      <c r="V67" s="22"/>
      <c r="W67" s="22"/>
      <c r="X67" s="22"/>
      <c r="Y67" s="22"/>
      <c r="Z67" s="23"/>
      <c r="AB67" s="39">
        <v>0.4</v>
      </c>
      <c r="AC67" s="40">
        <f>IF(L67=P67,P68,IF(L67=Q67,Q68,IF(L67=R67,R68,IF(L67=S67,S68))))</f>
        <v>5</v>
      </c>
      <c r="AD67" s="22"/>
      <c r="AE67" s="22"/>
      <c r="AF67" s="23"/>
    </row>
    <row r="68" spans="2:32" ht="19.5" customHeight="1" x14ac:dyDescent="0.35">
      <c r="B68" s="313"/>
      <c r="C68" s="361"/>
      <c r="D68" s="362"/>
      <c r="E68" s="288"/>
      <c r="F68" s="291"/>
      <c r="G68" s="289"/>
      <c r="H68" s="288"/>
      <c r="I68" s="291"/>
      <c r="J68" s="291"/>
      <c r="K68" s="289"/>
      <c r="L68" s="357"/>
      <c r="M68" s="358"/>
      <c r="P68" s="13">
        <v>5</v>
      </c>
      <c r="Q68" s="6">
        <v>3</v>
      </c>
      <c r="R68" s="6">
        <v>3</v>
      </c>
      <c r="S68" s="6">
        <v>5</v>
      </c>
      <c r="T68" s="5"/>
      <c r="U68" s="5"/>
      <c r="V68" s="5"/>
      <c r="W68" s="5"/>
      <c r="X68" s="5"/>
      <c r="Y68" s="5"/>
      <c r="Z68" s="24"/>
      <c r="AB68" s="369"/>
      <c r="AC68" s="370"/>
      <c r="AD68" s="370"/>
      <c r="AE68" s="370"/>
      <c r="AF68" s="371"/>
    </row>
    <row r="69" spans="2:32" ht="140.5" customHeight="1" x14ac:dyDescent="0.35">
      <c r="B69" s="313"/>
      <c r="C69" s="363" t="s">
        <v>299</v>
      </c>
      <c r="D69" s="364"/>
      <c r="E69" s="286" t="s">
        <v>195</v>
      </c>
      <c r="F69" s="290"/>
      <c r="G69" s="287"/>
      <c r="H69" s="286" t="s">
        <v>300</v>
      </c>
      <c r="I69" s="290"/>
      <c r="J69" s="290"/>
      <c r="K69" s="287"/>
      <c r="L69" s="348" t="s">
        <v>301</v>
      </c>
      <c r="M69" s="349"/>
      <c r="P69" s="13" t="s">
        <v>212</v>
      </c>
      <c r="Q69" s="6" t="s">
        <v>301</v>
      </c>
      <c r="R69" s="6" t="s">
        <v>302</v>
      </c>
      <c r="S69" s="6" t="s">
        <v>303</v>
      </c>
      <c r="T69" s="6" t="s">
        <v>304</v>
      </c>
      <c r="U69" s="5"/>
      <c r="V69" s="5"/>
      <c r="W69" s="5"/>
      <c r="X69" s="5"/>
      <c r="Y69" s="5"/>
      <c r="Z69" s="24"/>
      <c r="AB69" s="41">
        <v>0.5</v>
      </c>
      <c r="AC69" s="30">
        <f>IF(L69=P69,P70,IF(L69=Q69,Q70,IF(L69=R69,R70,IF(L69=S69,S70,IF(L69=T69,T70)))))</f>
        <v>3</v>
      </c>
      <c r="AD69" s="5"/>
      <c r="AE69" s="5"/>
      <c r="AF69" s="24"/>
    </row>
    <row r="70" spans="2:32" ht="11.15" customHeight="1" x14ac:dyDescent="0.35">
      <c r="B70" s="313"/>
      <c r="C70" s="361"/>
      <c r="D70" s="362"/>
      <c r="E70" s="288"/>
      <c r="F70" s="291"/>
      <c r="G70" s="289"/>
      <c r="H70" s="288"/>
      <c r="I70" s="291"/>
      <c r="J70" s="291"/>
      <c r="K70" s="289"/>
      <c r="L70" s="357"/>
      <c r="M70" s="358"/>
      <c r="P70" s="13">
        <v>0</v>
      </c>
      <c r="Q70" s="6">
        <v>3</v>
      </c>
      <c r="R70" s="6">
        <v>3</v>
      </c>
      <c r="S70" s="6">
        <v>4</v>
      </c>
      <c r="T70" s="6">
        <v>5</v>
      </c>
      <c r="U70" s="5"/>
      <c r="V70" s="5"/>
      <c r="W70" s="5"/>
      <c r="X70" s="5"/>
      <c r="Y70" s="5"/>
      <c r="Z70" s="24"/>
      <c r="AB70" s="369"/>
      <c r="AC70" s="370"/>
      <c r="AD70" s="370"/>
      <c r="AE70" s="370"/>
      <c r="AF70" s="371"/>
    </row>
    <row r="71" spans="2:32" ht="35.5" customHeight="1" x14ac:dyDescent="0.35">
      <c r="B71" s="313"/>
      <c r="C71" s="286" t="s">
        <v>305</v>
      </c>
      <c r="D71" s="287"/>
      <c r="E71" s="286" t="s">
        <v>306</v>
      </c>
      <c r="F71" s="290"/>
      <c r="G71" s="287"/>
      <c r="H71" s="286" t="s">
        <v>307</v>
      </c>
      <c r="I71" s="290"/>
      <c r="J71" s="290"/>
      <c r="K71" s="287"/>
      <c r="L71" s="348" t="s">
        <v>192</v>
      </c>
      <c r="M71" s="349"/>
      <c r="P71" s="13" t="s">
        <v>191</v>
      </c>
      <c r="Q71" s="6" t="s">
        <v>192</v>
      </c>
      <c r="R71" s="5"/>
      <c r="S71" s="5"/>
      <c r="T71" s="5"/>
      <c r="U71" s="5"/>
      <c r="V71" s="5"/>
      <c r="W71" s="5"/>
      <c r="X71" s="5"/>
      <c r="Y71" s="5"/>
      <c r="Z71" s="24"/>
      <c r="AB71" s="41">
        <v>0.1</v>
      </c>
      <c r="AC71" s="30">
        <f>IF(L71=P71,P72,IF(L71=Q71,Q72))</f>
        <v>5</v>
      </c>
      <c r="AD71" s="5"/>
      <c r="AE71" s="5"/>
      <c r="AF71" s="24"/>
    </row>
    <row r="72" spans="2:32" ht="13.5" customHeight="1" thickBot="1" x14ac:dyDescent="0.4">
      <c r="B72" s="314"/>
      <c r="C72" s="345"/>
      <c r="D72" s="347"/>
      <c r="E72" s="345"/>
      <c r="F72" s="346"/>
      <c r="G72" s="347"/>
      <c r="H72" s="345"/>
      <c r="I72" s="346"/>
      <c r="J72" s="346"/>
      <c r="K72" s="347"/>
      <c r="L72" s="350"/>
      <c r="M72" s="351"/>
      <c r="P72" s="16">
        <v>-5</v>
      </c>
      <c r="Q72" s="17">
        <v>5</v>
      </c>
      <c r="R72" s="25"/>
      <c r="S72" s="25"/>
      <c r="T72" s="25"/>
      <c r="U72" s="25"/>
      <c r="V72" s="25"/>
      <c r="W72" s="25"/>
      <c r="X72" s="25"/>
      <c r="Y72" s="25"/>
      <c r="Z72" s="26"/>
      <c r="AB72" s="63"/>
      <c r="AC72" s="35"/>
      <c r="AD72" s="62">
        <f>SUM(AB67*AC67)+(AB69*AC69)+(AB71*AC71)</f>
        <v>4</v>
      </c>
      <c r="AE72" s="59">
        <v>0.1</v>
      </c>
      <c r="AF72" s="60">
        <f>AD72*AE72</f>
        <v>0.4</v>
      </c>
    </row>
    <row r="73" spans="2:32" ht="34" customHeight="1" x14ac:dyDescent="0.35">
      <c r="B73" s="312" t="s">
        <v>308</v>
      </c>
      <c r="C73" s="352" t="s">
        <v>309</v>
      </c>
      <c r="D73" s="353"/>
      <c r="E73" s="352" t="s">
        <v>310</v>
      </c>
      <c r="F73" s="354"/>
      <c r="G73" s="353"/>
      <c r="H73" s="352" t="s">
        <v>311</v>
      </c>
      <c r="I73" s="354"/>
      <c r="J73" s="354"/>
      <c r="K73" s="353"/>
      <c r="L73" s="355" t="s">
        <v>315</v>
      </c>
      <c r="M73" s="356"/>
      <c r="P73" s="20" t="s">
        <v>312</v>
      </c>
      <c r="Q73" s="21" t="s">
        <v>313</v>
      </c>
      <c r="R73" s="21" t="s">
        <v>314</v>
      </c>
      <c r="S73" s="21" t="s">
        <v>315</v>
      </c>
      <c r="T73" s="21" t="s">
        <v>316</v>
      </c>
      <c r="U73" s="21" t="s">
        <v>317</v>
      </c>
      <c r="V73" s="21" t="s">
        <v>318</v>
      </c>
      <c r="W73" s="22"/>
      <c r="X73" s="22"/>
      <c r="Y73" s="22"/>
      <c r="Z73" s="23"/>
      <c r="AB73" s="39">
        <v>0.33</v>
      </c>
      <c r="AC73" s="40">
        <f>IF(L73=P73,P74,IF(L73=Q73,Q74,IF(L73=R73,R74,IF(L73=S73,S74,IF(L73=T73,T74,IF(L73=U73,U74,IF(L73=V73,V74)))))))</f>
        <v>1</v>
      </c>
      <c r="AD73" s="22"/>
      <c r="AE73" s="22"/>
      <c r="AF73" s="23"/>
    </row>
    <row r="74" spans="2:32" ht="13" customHeight="1" x14ac:dyDescent="0.35">
      <c r="B74" s="313"/>
      <c r="C74" s="288"/>
      <c r="D74" s="289"/>
      <c r="E74" s="288"/>
      <c r="F74" s="291"/>
      <c r="G74" s="289"/>
      <c r="H74" s="288"/>
      <c r="I74" s="291"/>
      <c r="J74" s="291"/>
      <c r="K74" s="289"/>
      <c r="L74" s="357"/>
      <c r="M74" s="358"/>
      <c r="P74" s="13">
        <v>5</v>
      </c>
      <c r="Q74" s="6">
        <v>1</v>
      </c>
      <c r="R74" s="6">
        <v>5</v>
      </c>
      <c r="S74" s="6">
        <v>1</v>
      </c>
      <c r="T74" s="6">
        <v>5</v>
      </c>
      <c r="U74" s="6">
        <v>2</v>
      </c>
      <c r="V74" s="6">
        <v>3</v>
      </c>
      <c r="W74" s="5"/>
      <c r="X74" s="5"/>
      <c r="Y74" s="5"/>
      <c r="Z74" s="24"/>
      <c r="AB74" s="315"/>
      <c r="AC74" s="316"/>
      <c r="AD74" s="316"/>
      <c r="AE74" s="316"/>
      <c r="AF74" s="317"/>
    </row>
    <row r="75" spans="2:32" ht="44.15" customHeight="1" x14ac:dyDescent="0.35">
      <c r="B75" s="313"/>
      <c r="C75" s="286" t="s">
        <v>319</v>
      </c>
      <c r="D75" s="287"/>
      <c r="E75" s="286" t="s">
        <v>320</v>
      </c>
      <c r="F75" s="290"/>
      <c r="G75" s="287"/>
      <c r="H75" s="286" t="s">
        <v>321</v>
      </c>
      <c r="I75" s="290"/>
      <c r="J75" s="290"/>
      <c r="K75" s="287"/>
      <c r="L75" s="348" t="s">
        <v>322</v>
      </c>
      <c r="M75" s="349"/>
      <c r="P75" s="13" t="s">
        <v>322</v>
      </c>
      <c r="Q75" s="6" t="s">
        <v>323</v>
      </c>
      <c r="R75" s="6" t="s">
        <v>324</v>
      </c>
      <c r="S75" s="6" t="s">
        <v>325</v>
      </c>
      <c r="T75" s="5"/>
      <c r="U75" s="5"/>
      <c r="V75" s="5"/>
      <c r="W75" s="5"/>
      <c r="X75" s="5"/>
      <c r="Y75" s="5"/>
      <c r="Z75" s="24"/>
      <c r="AB75" s="41">
        <v>0.33</v>
      </c>
      <c r="AC75" s="30">
        <f>IF(L75=P75,P76,IF(L75=Q75,Q76,IF(L75=R75,R76,IF(L75=S75,S76))))</f>
        <v>5</v>
      </c>
      <c r="AD75" s="5"/>
      <c r="AE75" s="5"/>
      <c r="AF75" s="24"/>
    </row>
    <row r="76" spans="2:32" ht="15.65" customHeight="1" x14ac:dyDescent="0.35">
      <c r="B76" s="313"/>
      <c r="C76" s="288"/>
      <c r="D76" s="289"/>
      <c r="E76" s="288"/>
      <c r="F76" s="291"/>
      <c r="G76" s="289"/>
      <c r="H76" s="288"/>
      <c r="I76" s="291"/>
      <c r="J76" s="291"/>
      <c r="K76" s="289"/>
      <c r="L76" s="357"/>
      <c r="M76" s="358"/>
      <c r="P76" s="13">
        <v>5</v>
      </c>
      <c r="Q76" s="6">
        <v>-5</v>
      </c>
      <c r="R76" s="6">
        <v>-1</v>
      </c>
      <c r="S76" s="6">
        <v>3</v>
      </c>
      <c r="T76" s="5"/>
      <c r="U76" s="5"/>
      <c r="V76" s="5"/>
      <c r="W76" s="5"/>
      <c r="X76" s="5"/>
      <c r="Y76" s="5"/>
      <c r="Z76" s="24"/>
      <c r="AB76" s="315"/>
      <c r="AC76" s="316"/>
      <c r="AD76" s="316"/>
      <c r="AE76" s="316"/>
      <c r="AF76" s="317"/>
    </row>
    <row r="77" spans="2:32" ht="71.150000000000006" customHeight="1" x14ac:dyDescent="0.35">
      <c r="B77" s="313"/>
      <c r="C77" s="286" t="s">
        <v>326</v>
      </c>
      <c r="D77" s="287"/>
      <c r="E77" s="286" t="s">
        <v>327</v>
      </c>
      <c r="F77" s="290"/>
      <c r="G77" s="287"/>
      <c r="H77" s="286" t="s">
        <v>328</v>
      </c>
      <c r="I77" s="290"/>
      <c r="J77" s="290"/>
      <c r="K77" s="287"/>
      <c r="L77" s="348" t="s">
        <v>329</v>
      </c>
      <c r="M77" s="349"/>
      <c r="P77" s="13" t="s">
        <v>329</v>
      </c>
      <c r="Q77" s="6" t="s">
        <v>330</v>
      </c>
      <c r="R77" s="6" t="s">
        <v>331</v>
      </c>
      <c r="S77" s="6" t="s">
        <v>332</v>
      </c>
      <c r="T77" s="6" t="s">
        <v>333</v>
      </c>
      <c r="U77" s="5"/>
      <c r="V77" s="5"/>
      <c r="W77" s="5"/>
      <c r="X77" s="5"/>
      <c r="Y77" s="5"/>
      <c r="Z77" s="24"/>
      <c r="AB77" s="41">
        <v>0.33</v>
      </c>
      <c r="AC77" s="30">
        <f>IF(L77=P77,P78,IF(L77=Q77,Q78,IF(L77=R77,R78,IF(L77=S77,S78,IF(L77=T77,T78)))))</f>
        <v>5</v>
      </c>
      <c r="AD77" s="5"/>
      <c r="AE77" s="5"/>
      <c r="AF77" s="24"/>
    </row>
    <row r="78" spans="2:32" ht="11.5" customHeight="1" thickBot="1" x14ac:dyDescent="0.4">
      <c r="B78" s="314"/>
      <c r="C78" s="345"/>
      <c r="D78" s="347"/>
      <c r="E78" s="345"/>
      <c r="F78" s="346"/>
      <c r="G78" s="347"/>
      <c r="H78" s="345"/>
      <c r="I78" s="346"/>
      <c r="J78" s="346"/>
      <c r="K78" s="347"/>
      <c r="L78" s="350"/>
      <c r="M78" s="351"/>
      <c r="P78" s="16">
        <v>5</v>
      </c>
      <c r="Q78" s="17">
        <v>-5</v>
      </c>
      <c r="R78" s="17">
        <v>-3</v>
      </c>
      <c r="S78" s="17">
        <v>0</v>
      </c>
      <c r="T78" s="17">
        <v>5</v>
      </c>
      <c r="U78" s="25"/>
      <c r="V78" s="25"/>
      <c r="W78" s="25"/>
      <c r="X78" s="25"/>
      <c r="Y78" s="25"/>
      <c r="Z78" s="26"/>
      <c r="AB78" s="63"/>
      <c r="AC78" s="35"/>
      <c r="AD78" s="68">
        <f>SUM(AB73*AC73)+(AB75*AC75)+(AB77*AC79)</f>
        <v>1.9800000000000002</v>
      </c>
      <c r="AE78" s="59">
        <v>0.03</v>
      </c>
      <c r="AF78" s="69">
        <f>AD78*AE78</f>
        <v>5.9400000000000001E-2</v>
      </c>
    </row>
    <row r="79" spans="2:32" ht="74.150000000000006" customHeight="1" x14ac:dyDescent="0.35">
      <c r="B79" s="312" t="s">
        <v>334</v>
      </c>
      <c r="C79" s="359" t="s">
        <v>335</v>
      </c>
      <c r="D79" s="360"/>
      <c r="E79" s="352" t="s">
        <v>336</v>
      </c>
      <c r="F79" s="354"/>
      <c r="G79" s="353"/>
      <c r="H79" s="352" t="s">
        <v>337</v>
      </c>
      <c r="I79" s="354"/>
      <c r="J79" s="354"/>
      <c r="K79" s="353"/>
      <c r="L79" s="355"/>
      <c r="M79" s="356"/>
      <c r="P79" s="20" t="s">
        <v>338</v>
      </c>
      <c r="Q79" s="21" t="s">
        <v>339</v>
      </c>
      <c r="R79" s="21" t="s">
        <v>340</v>
      </c>
      <c r="S79" s="21" t="s">
        <v>341</v>
      </c>
      <c r="T79" s="21" t="s">
        <v>342</v>
      </c>
      <c r="U79" s="56" t="s">
        <v>343</v>
      </c>
      <c r="V79" s="22"/>
      <c r="W79" s="22"/>
      <c r="X79" s="22"/>
      <c r="Y79" s="22"/>
      <c r="Z79" s="23"/>
      <c r="AB79" s="39">
        <v>0.45</v>
      </c>
      <c r="AC79" s="40" t="b">
        <f>IF(L79=P79,P80,IF(L79=Q79,Q80,IF(L79=R79,R80,IF(L79=S79,S80,IF(L79=T79,T80)))))</f>
        <v>0</v>
      </c>
      <c r="AD79" s="22"/>
      <c r="AE79" s="22"/>
      <c r="AF79" s="23"/>
    </row>
    <row r="80" spans="2:32" ht="15.65" customHeight="1" x14ac:dyDescent="0.35">
      <c r="B80" s="313"/>
      <c r="C80" s="361"/>
      <c r="D80" s="362"/>
      <c r="E80" s="288"/>
      <c r="F80" s="291"/>
      <c r="G80" s="289"/>
      <c r="H80" s="288"/>
      <c r="I80" s="291"/>
      <c r="J80" s="291"/>
      <c r="K80" s="289"/>
      <c r="L80" s="357"/>
      <c r="M80" s="358"/>
      <c r="P80" s="13">
        <v>3</v>
      </c>
      <c r="Q80" s="6">
        <v>4</v>
      </c>
      <c r="R80" s="6">
        <v>1</v>
      </c>
      <c r="S80" s="6">
        <v>5</v>
      </c>
      <c r="T80" s="6">
        <v>4</v>
      </c>
      <c r="U80" s="6" t="s">
        <v>343</v>
      </c>
      <c r="V80" s="5"/>
      <c r="W80" s="5"/>
      <c r="X80" s="5"/>
      <c r="Y80" s="5"/>
      <c r="Z80" s="24"/>
      <c r="AB80" s="372"/>
      <c r="AC80" s="373"/>
      <c r="AD80" s="373"/>
      <c r="AE80" s="373"/>
      <c r="AF80" s="374"/>
    </row>
    <row r="81" spans="2:32" ht="51.65" customHeight="1" x14ac:dyDescent="0.35">
      <c r="B81" s="313"/>
      <c r="C81" s="363" t="s">
        <v>344</v>
      </c>
      <c r="D81" s="364"/>
      <c r="E81" s="286" t="s">
        <v>345</v>
      </c>
      <c r="F81" s="290"/>
      <c r="G81" s="287"/>
      <c r="H81" s="286" t="s">
        <v>346</v>
      </c>
      <c r="I81" s="290"/>
      <c r="J81" s="290"/>
      <c r="K81" s="287"/>
      <c r="L81" s="348"/>
      <c r="M81" s="349"/>
      <c r="P81" s="13" t="s">
        <v>191</v>
      </c>
      <c r="Q81" s="6" t="s">
        <v>192</v>
      </c>
      <c r="R81" s="8" t="s">
        <v>343</v>
      </c>
      <c r="S81" s="5"/>
      <c r="T81" s="5"/>
      <c r="U81" s="5"/>
      <c r="V81" s="5"/>
      <c r="W81" s="5"/>
      <c r="X81" s="5"/>
      <c r="Y81" s="5"/>
      <c r="Z81" s="24"/>
      <c r="AB81" s="41">
        <v>0.15</v>
      </c>
      <c r="AC81" s="30" t="b">
        <f>IF(L81=P81,P82,IF(L81=Q81,Q82))</f>
        <v>0</v>
      </c>
      <c r="AD81" s="5"/>
      <c r="AE81" s="5"/>
      <c r="AF81" s="24"/>
    </row>
    <row r="82" spans="2:32" ht="13" customHeight="1" x14ac:dyDescent="0.35">
      <c r="B82" s="313"/>
      <c r="C82" s="361"/>
      <c r="D82" s="362"/>
      <c r="E82" s="288"/>
      <c r="F82" s="291"/>
      <c r="G82" s="289"/>
      <c r="H82" s="288"/>
      <c r="I82" s="291"/>
      <c r="J82" s="291"/>
      <c r="K82" s="289"/>
      <c r="L82" s="357"/>
      <c r="M82" s="358"/>
      <c r="P82" s="13">
        <v>5</v>
      </c>
      <c r="Q82" s="6">
        <v>0</v>
      </c>
      <c r="R82" s="6" t="s">
        <v>343</v>
      </c>
      <c r="S82" s="5"/>
      <c r="T82" s="5"/>
      <c r="U82" s="5"/>
      <c r="V82" s="5"/>
      <c r="W82" s="5"/>
      <c r="X82" s="5"/>
      <c r="Y82" s="5"/>
      <c r="Z82" s="24"/>
      <c r="AB82" s="372"/>
      <c r="AC82" s="373"/>
      <c r="AD82" s="373"/>
      <c r="AE82" s="373"/>
      <c r="AF82" s="374"/>
    </row>
    <row r="83" spans="2:32" ht="74.150000000000006" customHeight="1" x14ac:dyDescent="0.35">
      <c r="B83" s="313"/>
      <c r="C83" s="409" t="s">
        <v>347</v>
      </c>
      <c r="D83" s="410"/>
      <c r="E83" s="415" t="s">
        <v>348</v>
      </c>
      <c r="F83" s="416"/>
      <c r="G83" s="417"/>
      <c r="H83" s="286" t="s">
        <v>349</v>
      </c>
      <c r="I83" s="290"/>
      <c r="J83" s="290"/>
      <c r="K83" s="287"/>
      <c r="L83" s="348"/>
      <c r="M83" s="349"/>
      <c r="P83" s="13" t="s">
        <v>350</v>
      </c>
      <c r="Q83" s="6" t="s">
        <v>351</v>
      </c>
      <c r="R83" s="6" t="s">
        <v>352</v>
      </c>
      <c r="S83" s="8" t="s">
        <v>343</v>
      </c>
      <c r="T83" s="5"/>
      <c r="U83" s="5"/>
      <c r="V83" s="5"/>
      <c r="W83" s="5"/>
      <c r="X83" s="5"/>
      <c r="Y83" s="5"/>
      <c r="Z83" s="24"/>
      <c r="AB83" s="41">
        <v>0.4</v>
      </c>
      <c r="AC83" s="30" t="b">
        <f>IF(L83=P83,P84,IF(L83=Q83,Q84,IF(L83=R83,R84)))</f>
        <v>0</v>
      </c>
      <c r="AD83" s="5"/>
      <c r="AE83" s="5"/>
      <c r="AF83" s="24"/>
    </row>
    <row r="84" spans="2:32" ht="14.5" customHeight="1" x14ac:dyDescent="0.35">
      <c r="B84" s="313"/>
      <c r="C84" s="411"/>
      <c r="D84" s="412"/>
      <c r="E84" s="418"/>
      <c r="F84" s="419"/>
      <c r="G84" s="420"/>
      <c r="H84" s="397"/>
      <c r="I84" s="399"/>
      <c r="J84" s="399"/>
      <c r="K84" s="398"/>
      <c r="L84" s="400"/>
      <c r="M84" s="401"/>
      <c r="P84" s="365">
        <v>1</v>
      </c>
      <c r="Q84" s="367">
        <v>3</v>
      </c>
      <c r="R84" s="367">
        <v>5</v>
      </c>
      <c r="S84" s="367" t="s">
        <v>343</v>
      </c>
      <c r="T84" s="333"/>
      <c r="U84" s="333"/>
      <c r="V84" s="333"/>
      <c r="W84" s="333"/>
      <c r="X84" s="333"/>
      <c r="Y84" s="333"/>
      <c r="Z84" s="335"/>
      <c r="AB84" s="375"/>
      <c r="AC84" s="333"/>
      <c r="AD84" s="62">
        <f>SUM(AC79*AB79)+(AB81*AC81)+(AB83*AC83)</f>
        <v>0</v>
      </c>
      <c r="AE84" s="59">
        <v>0.1</v>
      </c>
      <c r="AF84" s="60">
        <f>AD84*AE84</f>
        <v>0</v>
      </c>
    </row>
    <row r="85" spans="2:32" ht="14.5" customHeight="1" thickBot="1" x14ac:dyDescent="0.4">
      <c r="B85" s="314"/>
      <c r="C85" s="413"/>
      <c r="D85" s="414"/>
      <c r="E85" s="421"/>
      <c r="F85" s="422"/>
      <c r="G85" s="423"/>
      <c r="H85" s="345"/>
      <c r="I85" s="346"/>
      <c r="J85" s="346"/>
      <c r="K85" s="347"/>
      <c r="L85" s="350"/>
      <c r="M85" s="351"/>
      <c r="P85" s="366"/>
      <c r="Q85" s="368"/>
      <c r="R85" s="368"/>
      <c r="S85" s="368"/>
      <c r="T85" s="377"/>
      <c r="U85" s="377"/>
      <c r="V85" s="377"/>
      <c r="W85" s="377"/>
      <c r="X85" s="377"/>
      <c r="Y85" s="377"/>
      <c r="Z85" s="378"/>
      <c r="AB85" s="376"/>
      <c r="AC85" s="377"/>
      <c r="AD85" s="43"/>
      <c r="AE85" s="44">
        <v>0.1</v>
      </c>
      <c r="AF85" s="65">
        <f>IF(AD91=0,AD84*AE85)</f>
        <v>0</v>
      </c>
    </row>
    <row r="86" spans="2:32" ht="67.5" customHeight="1" x14ac:dyDescent="0.35">
      <c r="B86" s="312" t="s">
        <v>353</v>
      </c>
      <c r="C86" s="352" t="s">
        <v>354</v>
      </c>
      <c r="D86" s="353"/>
      <c r="E86" s="352" t="s">
        <v>355</v>
      </c>
      <c r="F86" s="354"/>
      <c r="G86" s="353"/>
      <c r="H86" s="352" t="s">
        <v>356</v>
      </c>
      <c r="I86" s="354"/>
      <c r="J86" s="354"/>
      <c r="K86" s="353"/>
      <c r="L86" s="355"/>
      <c r="M86" s="356"/>
      <c r="P86" s="20" t="s">
        <v>357</v>
      </c>
      <c r="Q86" s="21" t="s">
        <v>358</v>
      </c>
      <c r="R86" s="21" t="s">
        <v>359</v>
      </c>
      <c r="S86" s="21" t="s">
        <v>360</v>
      </c>
      <c r="T86" s="57" t="s">
        <v>343</v>
      </c>
      <c r="U86" s="22"/>
      <c r="V86" s="22"/>
      <c r="W86" s="22"/>
      <c r="X86" s="22"/>
      <c r="Y86" s="22"/>
      <c r="Z86" s="23"/>
      <c r="AB86" s="64">
        <v>0.4</v>
      </c>
      <c r="AC86" s="38" t="b">
        <f>IF(L86=P86,P87,IF(L86=Q86,Q87,IF(L86=R86,R87,IF(L86=S86,S87))))</f>
        <v>0</v>
      </c>
      <c r="AD86" s="31"/>
      <c r="AE86" s="31"/>
      <c r="AF86" s="32"/>
    </row>
    <row r="87" spans="2:32" ht="16.5" customHeight="1" x14ac:dyDescent="0.35">
      <c r="B87" s="313"/>
      <c r="C87" s="288"/>
      <c r="D87" s="289"/>
      <c r="E87" s="288"/>
      <c r="F87" s="291"/>
      <c r="G87" s="289"/>
      <c r="H87" s="288"/>
      <c r="I87" s="291"/>
      <c r="J87" s="291"/>
      <c r="K87" s="289"/>
      <c r="L87" s="357"/>
      <c r="M87" s="358"/>
      <c r="P87" s="13">
        <v>5</v>
      </c>
      <c r="Q87" s="6">
        <v>1</v>
      </c>
      <c r="R87" s="6">
        <v>5</v>
      </c>
      <c r="S87" s="6">
        <v>1</v>
      </c>
      <c r="T87" s="6" t="s">
        <v>343</v>
      </c>
      <c r="U87" s="5"/>
      <c r="V87" s="5"/>
      <c r="W87" s="5"/>
      <c r="X87" s="5"/>
      <c r="Y87" s="5"/>
      <c r="Z87" s="24"/>
      <c r="AB87" s="315"/>
      <c r="AC87" s="316"/>
      <c r="AD87" s="316"/>
      <c r="AE87" s="316"/>
      <c r="AF87" s="317"/>
    </row>
    <row r="88" spans="2:32" ht="73" customHeight="1" x14ac:dyDescent="0.35">
      <c r="B88" s="313"/>
      <c r="C88" s="286" t="s">
        <v>361</v>
      </c>
      <c r="D88" s="287"/>
      <c r="E88" s="286" t="s">
        <v>355</v>
      </c>
      <c r="F88" s="290"/>
      <c r="G88" s="287"/>
      <c r="H88" s="286" t="s">
        <v>362</v>
      </c>
      <c r="I88" s="290"/>
      <c r="J88" s="290"/>
      <c r="K88" s="287"/>
      <c r="L88" s="348"/>
      <c r="M88" s="349"/>
      <c r="P88" s="13" t="s">
        <v>363</v>
      </c>
      <c r="Q88" s="6" t="s">
        <v>364</v>
      </c>
      <c r="R88" s="6" t="s">
        <v>365</v>
      </c>
      <c r="S88" s="6" t="s">
        <v>366</v>
      </c>
      <c r="T88" s="6" t="s">
        <v>367</v>
      </c>
      <c r="U88" s="9" t="s">
        <v>343</v>
      </c>
      <c r="V88" s="5"/>
      <c r="W88" s="5"/>
      <c r="X88" s="5"/>
      <c r="Y88" s="5"/>
      <c r="Z88" s="24"/>
      <c r="AB88" s="41">
        <v>0.4</v>
      </c>
      <c r="AC88" s="30" t="b">
        <f>IF(L88=P88,P89,IF(L88=Q88,Q89,IF(L88=R88,R89,IF(L88=S88,S89,IF(L88=T88,T89)))))</f>
        <v>0</v>
      </c>
      <c r="AD88" s="5"/>
      <c r="AE88" s="5"/>
      <c r="AF88" s="24"/>
    </row>
    <row r="89" spans="2:32" ht="18" customHeight="1" x14ac:dyDescent="0.35">
      <c r="B89" s="313"/>
      <c r="C89" s="288"/>
      <c r="D89" s="289"/>
      <c r="E89" s="288"/>
      <c r="F89" s="291"/>
      <c r="G89" s="289"/>
      <c r="H89" s="288"/>
      <c r="I89" s="291"/>
      <c r="J89" s="291"/>
      <c r="K89" s="289"/>
      <c r="L89" s="357"/>
      <c r="M89" s="358"/>
      <c r="P89" s="13">
        <v>-3</v>
      </c>
      <c r="Q89" s="6">
        <v>3</v>
      </c>
      <c r="R89" s="6">
        <v>3</v>
      </c>
      <c r="S89" s="6">
        <v>0</v>
      </c>
      <c r="T89" s="6">
        <v>5</v>
      </c>
      <c r="U89" s="6" t="s">
        <v>343</v>
      </c>
      <c r="V89" s="5"/>
      <c r="W89" s="5"/>
      <c r="X89" s="5"/>
      <c r="Y89" s="5"/>
      <c r="Z89" s="24"/>
      <c r="AB89" s="315"/>
      <c r="AC89" s="316"/>
      <c r="AD89" s="316"/>
      <c r="AE89" s="316"/>
      <c r="AF89" s="317"/>
    </row>
    <row r="90" spans="2:32" ht="31" customHeight="1" x14ac:dyDescent="0.35">
      <c r="B90" s="313"/>
      <c r="C90" s="286" t="s">
        <v>368</v>
      </c>
      <c r="D90" s="287"/>
      <c r="E90" s="286" t="s">
        <v>369</v>
      </c>
      <c r="F90" s="290"/>
      <c r="G90" s="287"/>
      <c r="H90" s="286" t="s">
        <v>370</v>
      </c>
      <c r="I90" s="290"/>
      <c r="J90" s="290"/>
      <c r="K90" s="287"/>
      <c r="L90" s="348"/>
      <c r="M90" s="349"/>
      <c r="P90" s="212" t="s">
        <v>371</v>
      </c>
      <c r="Q90" s="214" t="s">
        <v>372</v>
      </c>
      <c r="R90" s="214" t="s">
        <v>373</v>
      </c>
      <c r="S90" s="716" t="s">
        <v>343</v>
      </c>
      <c r="T90" s="333"/>
      <c r="U90" s="333"/>
      <c r="V90" s="333"/>
      <c r="W90" s="333"/>
      <c r="X90" s="333"/>
      <c r="Y90" s="333"/>
      <c r="Z90" s="335"/>
      <c r="AB90" s="318">
        <v>0.2</v>
      </c>
      <c r="AC90" s="321" t="b">
        <f>IF(L90=P90,P92,IF(L90=Q90,Q92,IF(L90=R90,R92)))</f>
        <v>0</v>
      </c>
      <c r="AD90" s="5"/>
      <c r="AE90" s="5"/>
      <c r="AF90" s="24"/>
    </row>
    <row r="91" spans="2:32" ht="13.5" customHeight="1" x14ac:dyDescent="0.35">
      <c r="B91" s="313"/>
      <c r="C91" s="397"/>
      <c r="D91" s="398"/>
      <c r="E91" s="397"/>
      <c r="F91" s="399"/>
      <c r="G91" s="398"/>
      <c r="H91" s="397"/>
      <c r="I91" s="399"/>
      <c r="J91" s="399"/>
      <c r="K91" s="398"/>
      <c r="L91" s="400"/>
      <c r="M91" s="401"/>
      <c r="P91" s="213"/>
      <c r="Q91" s="215"/>
      <c r="R91" s="215"/>
      <c r="S91" s="717"/>
      <c r="T91" s="334"/>
      <c r="U91" s="334"/>
      <c r="V91" s="334"/>
      <c r="W91" s="334"/>
      <c r="X91" s="334"/>
      <c r="Y91" s="334"/>
      <c r="Z91" s="336"/>
      <c r="AB91" s="319"/>
      <c r="AC91" s="322"/>
      <c r="AD91" s="62">
        <f>SUM(AB86*AC86)+(AB88*AC88)+(AB90*AC90)</f>
        <v>0</v>
      </c>
      <c r="AE91" s="59">
        <v>0.1</v>
      </c>
      <c r="AF91" s="60">
        <f>AD91*AE91</f>
        <v>0</v>
      </c>
    </row>
    <row r="92" spans="2:32" ht="16" customHeight="1" thickBot="1" x14ac:dyDescent="0.4">
      <c r="B92" s="314"/>
      <c r="C92" s="345"/>
      <c r="D92" s="347"/>
      <c r="E92" s="345"/>
      <c r="F92" s="346"/>
      <c r="G92" s="347"/>
      <c r="H92" s="345"/>
      <c r="I92" s="346"/>
      <c r="J92" s="346"/>
      <c r="K92" s="347"/>
      <c r="L92" s="350"/>
      <c r="M92" s="351"/>
      <c r="P92" s="16">
        <v>5</v>
      </c>
      <c r="Q92" s="17">
        <v>3</v>
      </c>
      <c r="R92" s="17">
        <v>0</v>
      </c>
      <c r="S92" s="17" t="s">
        <v>343</v>
      </c>
      <c r="T92" s="25"/>
      <c r="U92" s="25"/>
      <c r="V92" s="25"/>
      <c r="W92" s="25"/>
      <c r="X92" s="25"/>
      <c r="Y92" s="25"/>
      <c r="Z92" s="26"/>
      <c r="AB92" s="320"/>
      <c r="AC92" s="323"/>
      <c r="AD92" s="62"/>
      <c r="AE92" s="59">
        <v>0.1</v>
      </c>
      <c r="AF92" s="66">
        <f>IF(AD84=0,AD91*AE92)</f>
        <v>0</v>
      </c>
    </row>
    <row r="93" spans="2:32" ht="23.5" customHeight="1" x14ac:dyDescent="0.35">
      <c r="B93" s="342" t="s">
        <v>374</v>
      </c>
      <c r="C93" s="284" t="s">
        <v>375</v>
      </c>
      <c r="D93" s="284"/>
      <c r="E93" s="284" t="s">
        <v>376</v>
      </c>
      <c r="F93" s="284"/>
      <c r="G93" s="284"/>
      <c r="H93" s="284" t="s">
        <v>377</v>
      </c>
      <c r="I93" s="284"/>
      <c r="J93" s="284"/>
      <c r="K93" s="284"/>
      <c r="L93" s="395" t="s">
        <v>191</v>
      </c>
      <c r="M93" s="396"/>
      <c r="P93" s="11" t="s">
        <v>191</v>
      </c>
      <c r="Q93" s="10" t="s">
        <v>192</v>
      </c>
      <c r="R93" s="31"/>
      <c r="S93" s="31"/>
      <c r="T93" s="31"/>
      <c r="U93" s="31"/>
      <c r="V93" s="31"/>
      <c r="W93" s="31"/>
      <c r="X93" s="31"/>
      <c r="Y93" s="31"/>
      <c r="Z93" s="32"/>
      <c r="AB93" s="39">
        <v>0.2</v>
      </c>
      <c r="AC93" s="40">
        <f>IF(L93=P93,P94,IF(L93=Q93,Q94))</f>
        <v>5</v>
      </c>
      <c r="AD93" s="22"/>
      <c r="AE93" s="22"/>
      <c r="AF93" s="23"/>
    </row>
    <row r="94" spans="2:32" ht="14.5" customHeight="1" x14ac:dyDescent="0.35">
      <c r="B94" s="343"/>
      <c r="C94" s="285"/>
      <c r="D94" s="285"/>
      <c r="E94" s="285"/>
      <c r="F94" s="285"/>
      <c r="G94" s="285"/>
      <c r="H94" s="285"/>
      <c r="I94" s="285"/>
      <c r="J94" s="285"/>
      <c r="K94" s="285"/>
      <c r="L94" s="337"/>
      <c r="M94" s="338"/>
      <c r="P94" s="13">
        <v>5</v>
      </c>
      <c r="Q94" s="6">
        <v>0</v>
      </c>
      <c r="R94" s="5"/>
      <c r="S94" s="5"/>
      <c r="T94" s="5"/>
      <c r="U94" s="5"/>
      <c r="V94" s="5"/>
      <c r="W94" s="5"/>
      <c r="X94" s="5"/>
      <c r="Y94" s="5"/>
      <c r="Z94" s="24"/>
      <c r="AB94" s="315"/>
      <c r="AC94" s="316"/>
      <c r="AD94" s="316"/>
      <c r="AE94" s="316"/>
      <c r="AF94" s="317"/>
    </row>
    <row r="95" spans="2:32" ht="43" customHeight="1" x14ac:dyDescent="0.35">
      <c r="B95" s="343"/>
      <c r="C95" s="285" t="s">
        <v>378</v>
      </c>
      <c r="D95" s="285"/>
      <c r="E95" s="285" t="s">
        <v>379</v>
      </c>
      <c r="F95" s="285"/>
      <c r="G95" s="285"/>
      <c r="H95" s="285" t="s">
        <v>379</v>
      </c>
      <c r="I95" s="285"/>
      <c r="J95" s="285"/>
      <c r="K95" s="285"/>
      <c r="L95" s="337" t="s">
        <v>192</v>
      </c>
      <c r="M95" s="338"/>
      <c r="P95" s="13" t="s">
        <v>191</v>
      </c>
      <c r="Q95" s="6" t="s">
        <v>192</v>
      </c>
      <c r="R95" s="5"/>
      <c r="S95" s="5"/>
      <c r="T95" s="5"/>
      <c r="U95" s="5"/>
      <c r="V95" s="5"/>
      <c r="W95" s="5"/>
      <c r="X95" s="5"/>
      <c r="Y95" s="5"/>
      <c r="Z95" s="24"/>
      <c r="AB95" s="41">
        <v>0.2</v>
      </c>
      <c r="AC95" s="30">
        <f>IF(L95=P95,P96,IF(L95=Q95,Q96))</f>
        <v>0</v>
      </c>
      <c r="AD95" s="5"/>
      <c r="AE95" s="5"/>
      <c r="AF95" s="24"/>
    </row>
    <row r="96" spans="2:32" ht="13.5" customHeight="1" x14ac:dyDescent="0.35">
      <c r="B96" s="343"/>
      <c r="C96" s="285"/>
      <c r="D96" s="285"/>
      <c r="E96" s="285"/>
      <c r="F96" s="285"/>
      <c r="G96" s="285"/>
      <c r="H96" s="285"/>
      <c r="I96" s="285"/>
      <c r="J96" s="285"/>
      <c r="K96" s="285"/>
      <c r="L96" s="337"/>
      <c r="M96" s="338"/>
      <c r="P96" s="13">
        <v>5</v>
      </c>
      <c r="Q96" s="6">
        <v>0</v>
      </c>
      <c r="R96" s="5"/>
      <c r="S96" s="5"/>
      <c r="T96" s="5"/>
      <c r="U96" s="5"/>
      <c r="V96" s="5"/>
      <c r="W96" s="5"/>
      <c r="X96" s="5"/>
      <c r="Y96" s="5"/>
      <c r="Z96" s="24"/>
      <c r="AB96" s="315"/>
      <c r="AC96" s="316"/>
      <c r="AD96" s="316"/>
      <c r="AE96" s="316"/>
      <c r="AF96" s="317"/>
    </row>
    <row r="97" spans="2:32" ht="36" customHeight="1" x14ac:dyDescent="0.35">
      <c r="B97" s="343"/>
      <c r="C97" s="285" t="s">
        <v>380</v>
      </c>
      <c r="D97" s="285"/>
      <c r="E97" s="285" t="s">
        <v>381</v>
      </c>
      <c r="F97" s="285"/>
      <c r="G97" s="285"/>
      <c r="H97" s="285" t="s">
        <v>381</v>
      </c>
      <c r="I97" s="285"/>
      <c r="J97" s="285"/>
      <c r="K97" s="285"/>
      <c r="L97" s="337" t="s">
        <v>382</v>
      </c>
      <c r="M97" s="338"/>
      <c r="P97" s="13">
        <v>0</v>
      </c>
      <c r="Q97" s="6" t="s">
        <v>382</v>
      </c>
      <c r="R97" s="3" t="s">
        <v>383</v>
      </c>
      <c r="S97" s="3" t="s">
        <v>384</v>
      </c>
      <c r="T97" s="5"/>
      <c r="U97" s="5"/>
      <c r="V97" s="5"/>
      <c r="W97" s="5"/>
      <c r="X97" s="5"/>
      <c r="Y97" s="5"/>
      <c r="Z97" s="24"/>
      <c r="AB97" s="41">
        <v>0.5</v>
      </c>
      <c r="AC97" s="30">
        <f>IF(L97=P97,P98,IF(L97=Q97,Q98,IF(L97=R97,R98,IF(L97=S97,S98))))</f>
        <v>1</v>
      </c>
      <c r="AD97" s="5"/>
      <c r="AE97" s="5"/>
      <c r="AF97" s="24"/>
    </row>
    <row r="98" spans="2:32" ht="10.5" customHeight="1" x14ac:dyDescent="0.35">
      <c r="B98" s="343"/>
      <c r="C98" s="285"/>
      <c r="D98" s="285"/>
      <c r="E98" s="285"/>
      <c r="F98" s="285"/>
      <c r="G98" s="285"/>
      <c r="H98" s="285"/>
      <c r="I98" s="285"/>
      <c r="J98" s="285"/>
      <c r="K98" s="285"/>
      <c r="L98" s="337"/>
      <c r="M98" s="338"/>
      <c r="P98" s="13">
        <v>0</v>
      </c>
      <c r="Q98" s="6">
        <v>1</v>
      </c>
      <c r="R98" s="3">
        <v>3</v>
      </c>
      <c r="S98" s="3">
        <v>5</v>
      </c>
      <c r="T98" s="5"/>
      <c r="U98" s="5"/>
      <c r="V98" s="5"/>
      <c r="W98" s="5"/>
      <c r="X98" s="5"/>
      <c r="Y98" s="5"/>
      <c r="Z98" s="24"/>
      <c r="AB98" s="315"/>
      <c r="AC98" s="316"/>
      <c r="AD98" s="316"/>
      <c r="AE98" s="316"/>
      <c r="AF98" s="317"/>
    </row>
    <row r="99" spans="2:32" ht="31" customHeight="1" x14ac:dyDescent="0.35">
      <c r="B99" s="343"/>
      <c r="C99" s="285" t="s">
        <v>385</v>
      </c>
      <c r="D99" s="285"/>
      <c r="E99" s="285" t="s">
        <v>386</v>
      </c>
      <c r="F99" s="285"/>
      <c r="G99" s="285"/>
      <c r="H99" s="285" t="s">
        <v>386</v>
      </c>
      <c r="I99" s="285"/>
      <c r="J99" s="285"/>
      <c r="K99" s="285"/>
      <c r="L99" s="337" t="s">
        <v>388</v>
      </c>
      <c r="M99" s="338"/>
      <c r="P99" s="13" t="s">
        <v>191</v>
      </c>
      <c r="Q99" s="6" t="s">
        <v>387</v>
      </c>
      <c r="R99" s="6" t="s">
        <v>388</v>
      </c>
      <c r="S99" s="5"/>
      <c r="T99" s="5"/>
      <c r="U99" s="5"/>
      <c r="V99" s="5"/>
      <c r="W99" s="5"/>
      <c r="X99" s="5"/>
      <c r="Y99" s="5"/>
      <c r="Z99" s="24"/>
      <c r="AB99" s="41">
        <v>0.1</v>
      </c>
      <c r="AC99" s="30">
        <f>IF(L99=P99,P100,IF(L99=Q99,Q100,IF(L99=R99,R100)))</f>
        <v>5</v>
      </c>
      <c r="AD99" s="5"/>
      <c r="AE99" s="5"/>
      <c r="AF99" s="24"/>
    </row>
    <row r="100" spans="2:32" ht="15" thickBot="1" x14ac:dyDescent="0.4">
      <c r="B100" s="344"/>
      <c r="C100" s="341"/>
      <c r="D100" s="341"/>
      <c r="E100" s="341"/>
      <c r="F100" s="341"/>
      <c r="G100" s="341"/>
      <c r="H100" s="341"/>
      <c r="I100" s="341"/>
      <c r="J100" s="341"/>
      <c r="K100" s="341"/>
      <c r="L100" s="339"/>
      <c r="M100" s="340"/>
      <c r="P100" s="16">
        <v>5</v>
      </c>
      <c r="Q100" s="17">
        <v>0</v>
      </c>
      <c r="R100" s="17">
        <v>5</v>
      </c>
      <c r="S100" s="25"/>
      <c r="T100" s="25"/>
      <c r="U100" s="25"/>
      <c r="V100" s="25"/>
      <c r="W100" s="25"/>
      <c r="X100" s="25"/>
      <c r="Y100" s="25"/>
      <c r="Z100" s="26"/>
      <c r="AB100" s="61"/>
      <c r="AC100" s="25"/>
      <c r="AD100" s="43">
        <f>(AB95*AC95)+(AB97*AC97)+(AB99*AC99)+(AB93*AC93)</f>
        <v>2</v>
      </c>
      <c r="AE100" s="44">
        <v>0.05</v>
      </c>
      <c r="AF100" s="50">
        <f>AD100*AE100</f>
        <v>0.1</v>
      </c>
    </row>
    <row r="101" spans="2:32" ht="15" thickBot="1" x14ac:dyDescent="0.4"/>
    <row r="102" spans="2:32" ht="14.5" customHeight="1" x14ac:dyDescent="0.35">
      <c r="B102" s="324" t="s">
        <v>389</v>
      </c>
      <c r="C102" s="325"/>
      <c r="D102" s="325"/>
      <c r="E102" s="325"/>
      <c r="F102" s="325"/>
      <c r="G102" s="325"/>
      <c r="H102" s="325"/>
      <c r="I102" s="325"/>
      <c r="J102" s="325"/>
      <c r="K102" s="326"/>
      <c r="L102" s="424">
        <f>SUM(AF100+AF91+AF84+AF78+AF72+AF66+AF60+AF52+AF46+AF40+AF38+AF30+AF26+AF24)</f>
        <v>2.7669000000000001</v>
      </c>
      <c r="M102" s="425"/>
    </row>
    <row r="103" spans="2:32" ht="14.5" customHeight="1" x14ac:dyDescent="0.35">
      <c r="B103" s="327"/>
      <c r="C103" s="328"/>
      <c r="D103" s="328"/>
      <c r="E103" s="328"/>
      <c r="F103" s="328"/>
      <c r="G103" s="328"/>
      <c r="H103" s="328"/>
      <c r="I103" s="328"/>
      <c r="J103" s="328"/>
      <c r="K103" s="329"/>
      <c r="L103" s="426"/>
      <c r="M103" s="427"/>
    </row>
    <row r="104" spans="2:32" ht="15" customHeight="1" thickBot="1" x14ac:dyDescent="0.4">
      <c r="B104" s="330"/>
      <c r="C104" s="331"/>
      <c r="D104" s="331"/>
      <c r="E104" s="331"/>
      <c r="F104" s="331"/>
      <c r="G104" s="331"/>
      <c r="H104" s="331"/>
      <c r="I104" s="331"/>
      <c r="J104" s="331"/>
      <c r="K104" s="332"/>
      <c r="L104" s="428"/>
      <c r="M104" s="429"/>
    </row>
    <row r="105" spans="2:32" ht="15" thickBot="1" x14ac:dyDescent="0.4"/>
    <row r="106" spans="2:32" ht="15.5" x14ac:dyDescent="0.35">
      <c r="B106" s="306" t="s">
        <v>390</v>
      </c>
      <c r="C106" s="307"/>
      <c r="D106" s="301" t="s">
        <v>391</v>
      </c>
      <c r="E106" s="307"/>
      <c r="F106" s="301" t="s">
        <v>392</v>
      </c>
      <c r="G106" s="302"/>
    </row>
    <row r="107" spans="2:32" ht="41.5" customHeight="1" x14ac:dyDescent="0.35">
      <c r="B107" s="303" t="s">
        <v>393</v>
      </c>
      <c r="C107" s="304"/>
      <c r="D107" s="305" t="s">
        <v>65</v>
      </c>
      <c r="E107" s="305"/>
      <c r="F107" s="294" t="s">
        <v>394</v>
      </c>
      <c r="G107" s="295"/>
      <c r="L107" s="210"/>
    </row>
    <row r="108" spans="2:32" ht="41.5" customHeight="1" x14ac:dyDescent="0.35">
      <c r="B108" s="303" t="s">
        <v>395</v>
      </c>
      <c r="C108" s="304"/>
      <c r="D108" s="311" t="s">
        <v>86</v>
      </c>
      <c r="E108" s="311"/>
      <c r="F108" s="294" t="s">
        <v>396</v>
      </c>
      <c r="G108" s="295"/>
    </row>
    <row r="109" spans="2:32" ht="41.5" customHeight="1" x14ac:dyDescent="0.35">
      <c r="B109" s="296" t="s">
        <v>397</v>
      </c>
      <c r="C109" s="297"/>
      <c r="D109" s="298" t="s">
        <v>98</v>
      </c>
      <c r="E109" s="298"/>
      <c r="F109" s="299" t="s">
        <v>398</v>
      </c>
      <c r="G109" s="300"/>
    </row>
    <row r="110" spans="2:32" ht="55.5" customHeight="1" thickBot="1" x14ac:dyDescent="0.4">
      <c r="B110" s="308" t="s">
        <v>399</v>
      </c>
      <c r="C110" s="309"/>
      <c r="D110" s="310" t="s">
        <v>102</v>
      </c>
      <c r="E110" s="310"/>
      <c r="F110" s="292" t="s">
        <v>400</v>
      </c>
      <c r="G110" s="293"/>
    </row>
  </sheetData>
  <sheetProtection sheet="1" objects="1" scenarios="1"/>
  <dataConsolidate/>
  <mergeCells count="246">
    <mergeCell ref="L102:M104"/>
    <mergeCell ref="C21:D22"/>
    <mergeCell ref="H21:K22"/>
    <mergeCell ref="C20:D20"/>
    <mergeCell ref="E20:G20"/>
    <mergeCell ref="H20:K20"/>
    <mergeCell ref="C71:D72"/>
    <mergeCell ref="E71:G72"/>
    <mergeCell ref="C63:D64"/>
    <mergeCell ref="E63:G64"/>
    <mergeCell ref="C25:D26"/>
    <mergeCell ref="E25:G26"/>
    <mergeCell ref="H25:K26"/>
    <mergeCell ref="L25:M26"/>
    <mergeCell ref="C27:D28"/>
    <mergeCell ref="H83:K85"/>
    <mergeCell ref="L83:M85"/>
    <mergeCell ref="L97:M98"/>
    <mergeCell ref="C29:D30"/>
    <mergeCell ref="E29:G30"/>
    <mergeCell ref="H29:K30"/>
    <mergeCell ref="L35:M36"/>
    <mergeCell ref="C37:D38"/>
    <mergeCell ref="E37:G38"/>
    <mergeCell ref="L20:M20"/>
    <mergeCell ref="B21:B24"/>
    <mergeCell ref="C23:D24"/>
    <mergeCell ref="E21:G24"/>
    <mergeCell ref="H23:K24"/>
    <mergeCell ref="L21:M22"/>
    <mergeCell ref="L23:M24"/>
    <mergeCell ref="C93:D94"/>
    <mergeCell ref="B25:B26"/>
    <mergeCell ref="C79:D80"/>
    <mergeCell ref="E79:G80"/>
    <mergeCell ref="C75:D76"/>
    <mergeCell ref="E75:G76"/>
    <mergeCell ref="C77:D78"/>
    <mergeCell ref="E77:G78"/>
    <mergeCell ref="B79:B85"/>
    <mergeCell ref="C83:D85"/>
    <mergeCell ref="E83:G85"/>
    <mergeCell ref="E27:G28"/>
    <mergeCell ref="H27:K28"/>
    <mergeCell ref="L27:M28"/>
    <mergeCell ref="B27:B30"/>
    <mergeCell ref="H37:K38"/>
    <mergeCell ref="L37:M38"/>
    <mergeCell ref="B31:B38"/>
    <mergeCell ref="L29:M30"/>
    <mergeCell ref="C31:D32"/>
    <mergeCell ref="E31:G32"/>
    <mergeCell ref="H31:K32"/>
    <mergeCell ref="L31:M32"/>
    <mergeCell ref="C33:D34"/>
    <mergeCell ref="E33:G34"/>
    <mergeCell ref="H33:K34"/>
    <mergeCell ref="L33:M34"/>
    <mergeCell ref="C35:D36"/>
    <mergeCell ref="E35:G36"/>
    <mergeCell ref="H35:K36"/>
    <mergeCell ref="L43:M44"/>
    <mergeCell ref="C45:D46"/>
    <mergeCell ref="E45:G46"/>
    <mergeCell ref="H45:K46"/>
    <mergeCell ref="L45:M46"/>
    <mergeCell ref="B41:B46"/>
    <mergeCell ref="C39:D40"/>
    <mergeCell ref="E39:G40"/>
    <mergeCell ref="H39:K40"/>
    <mergeCell ref="L39:M40"/>
    <mergeCell ref="B39:B40"/>
    <mergeCell ref="C41:D42"/>
    <mergeCell ref="E41:G42"/>
    <mergeCell ref="H41:K42"/>
    <mergeCell ref="L41:M42"/>
    <mergeCell ref="C43:D44"/>
    <mergeCell ref="E43:G44"/>
    <mergeCell ref="H43:K44"/>
    <mergeCell ref="C51:D52"/>
    <mergeCell ref="E51:G52"/>
    <mergeCell ref="H51:K52"/>
    <mergeCell ref="L51:M52"/>
    <mergeCell ref="B47:B52"/>
    <mergeCell ref="C53:D54"/>
    <mergeCell ref="E53:G54"/>
    <mergeCell ref="H53:K54"/>
    <mergeCell ref="L53:M54"/>
    <mergeCell ref="H47:K48"/>
    <mergeCell ref="L47:M48"/>
    <mergeCell ref="C49:D50"/>
    <mergeCell ref="E49:G50"/>
    <mergeCell ref="H49:K50"/>
    <mergeCell ref="L49:M50"/>
    <mergeCell ref="C47:D48"/>
    <mergeCell ref="E47:G48"/>
    <mergeCell ref="H63:K64"/>
    <mergeCell ref="L63:M64"/>
    <mergeCell ref="C65:D66"/>
    <mergeCell ref="E65:G66"/>
    <mergeCell ref="H65:K66"/>
    <mergeCell ref="L65:M66"/>
    <mergeCell ref="H59:K60"/>
    <mergeCell ref="L59:M60"/>
    <mergeCell ref="B53:B60"/>
    <mergeCell ref="C61:D62"/>
    <mergeCell ref="E61:G62"/>
    <mergeCell ref="H61:K62"/>
    <mergeCell ref="L61:M62"/>
    <mergeCell ref="B61:B66"/>
    <mergeCell ref="H55:K56"/>
    <mergeCell ref="L55:M56"/>
    <mergeCell ref="C57:D58"/>
    <mergeCell ref="E57:G58"/>
    <mergeCell ref="H57:K58"/>
    <mergeCell ref="L57:M58"/>
    <mergeCell ref="C55:D56"/>
    <mergeCell ref="E55:G56"/>
    <mergeCell ref="C59:D60"/>
    <mergeCell ref="E59:G60"/>
    <mergeCell ref="P20:Z20"/>
    <mergeCell ref="R84:R85"/>
    <mergeCell ref="S84:S85"/>
    <mergeCell ref="T84:T85"/>
    <mergeCell ref="L93:M94"/>
    <mergeCell ref="C95:D96"/>
    <mergeCell ref="E95:G96"/>
    <mergeCell ref="H95:K96"/>
    <mergeCell ref="L95:M96"/>
    <mergeCell ref="L88:M89"/>
    <mergeCell ref="C90:D92"/>
    <mergeCell ref="E90:G92"/>
    <mergeCell ref="H90:K92"/>
    <mergeCell ref="L90:M92"/>
    <mergeCell ref="C86:D87"/>
    <mergeCell ref="E86:G87"/>
    <mergeCell ref="H86:K87"/>
    <mergeCell ref="L86:M87"/>
    <mergeCell ref="H79:K80"/>
    <mergeCell ref="L79:M80"/>
    <mergeCell ref="C81:D82"/>
    <mergeCell ref="E81:G82"/>
    <mergeCell ref="H81:K82"/>
    <mergeCell ref="L81:M82"/>
    <mergeCell ref="AB34:AF34"/>
    <mergeCell ref="AB36:AF36"/>
    <mergeCell ref="AB38:AC38"/>
    <mergeCell ref="AB40:AC40"/>
    <mergeCell ref="AB22:AF22"/>
    <mergeCell ref="AB24:AC24"/>
    <mergeCell ref="AB26:AC26"/>
    <mergeCell ref="AB28:AF28"/>
    <mergeCell ref="AB30:AC30"/>
    <mergeCell ref="AB32:AF32"/>
    <mergeCell ref="AB54:AF54"/>
    <mergeCell ref="AB56:AF56"/>
    <mergeCell ref="AB58:AF58"/>
    <mergeCell ref="AB60:AC60"/>
    <mergeCell ref="AB62:AF62"/>
    <mergeCell ref="AB64:AF64"/>
    <mergeCell ref="AB42:AF42"/>
    <mergeCell ref="AB44:AF44"/>
    <mergeCell ref="AB46:AC46"/>
    <mergeCell ref="AB52:AC52"/>
    <mergeCell ref="AB48:AF48"/>
    <mergeCell ref="AB50:AF50"/>
    <mergeCell ref="P84:P85"/>
    <mergeCell ref="Q84:Q85"/>
    <mergeCell ref="AB68:AF68"/>
    <mergeCell ref="AB70:AF70"/>
    <mergeCell ref="AB80:AF80"/>
    <mergeCell ref="AB82:AF82"/>
    <mergeCell ref="AB74:AF74"/>
    <mergeCell ref="AB76:AF76"/>
    <mergeCell ref="AB84:AB85"/>
    <mergeCell ref="AC84:AC85"/>
    <mergeCell ref="U84:U85"/>
    <mergeCell ref="V84:V85"/>
    <mergeCell ref="W84:W85"/>
    <mergeCell ref="X84:X85"/>
    <mergeCell ref="Y84:Y85"/>
    <mergeCell ref="Z84:Z85"/>
    <mergeCell ref="H71:K72"/>
    <mergeCell ref="L71:M72"/>
    <mergeCell ref="B67:B72"/>
    <mergeCell ref="C73:D74"/>
    <mergeCell ref="E73:G74"/>
    <mergeCell ref="H73:K74"/>
    <mergeCell ref="L73:M74"/>
    <mergeCell ref="B73:B78"/>
    <mergeCell ref="L67:M68"/>
    <mergeCell ref="H67:K68"/>
    <mergeCell ref="E67:G68"/>
    <mergeCell ref="C67:D68"/>
    <mergeCell ref="C69:D70"/>
    <mergeCell ref="E69:G70"/>
    <mergeCell ref="H69:K70"/>
    <mergeCell ref="L69:M70"/>
    <mergeCell ref="H75:K76"/>
    <mergeCell ref="L75:M76"/>
    <mergeCell ref="H77:K78"/>
    <mergeCell ref="L77:M78"/>
    <mergeCell ref="AB94:AF94"/>
    <mergeCell ref="AB96:AF96"/>
    <mergeCell ref="AB98:AF98"/>
    <mergeCell ref="AB87:AF87"/>
    <mergeCell ref="AB89:AF89"/>
    <mergeCell ref="AB90:AB92"/>
    <mergeCell ref="AC90:AC92"/>
    <mergeCell ref="B102:K104"/>
    <mergeCell ref="V90:V91"/>
    <mergeCell ref="W90:W91"/>
    <mergeCell ref="X90:X91"/>
    <mergeCell ref="Y90:Y91"/>
    <mergeCell ref="Z90:Z91"/>
    <mergeCell ref="T90:T91"/>
    <mergeCell ref="U90:U91"/>
    <mergeCell ref="L99:M100"/>
    <mergeCell ref="H99:K100"/>
    <mergeCell ref="E99:G100"/>
    <mergeCell ref="C99:D100"/>
    <mergeCell ref="B93:B100"/>
    <mergeCell ref="C97:D98"/>
    <mergeCell ref="E97:G98"/>
    <mergeCell ref="H97:K98"/>
    <mergeCell ref="H93:K94"/>
    <mergeCell ref="C88:D89"/>
    <mergeCell ref="E88:G89"/>
    <mergeCell ref="H88:K89"/>
    <mergeCell ref="F110:G110"/>
    <mergeCell ref="F108:G108"/>
    <mergeCell ref="B109:C109"/>
    <mergeCell ref="D109:E109"/>
    <mergeCell ref="F109:G109"/>
    <mergeCell ref="F106:G106"/>
    <mergeCell ref="B107:C107"/>
    <mergeCell ref="D107:E107"/>
    <mergeCell ref="F107:G107"/>
    <mergeCell ref="B106:C106"/>
    <mergeCell ref="B108:C108"/>
    <mergeCell ref="B110:C110"/>
    <mergeCell ref="D110:E110"/>
    <mergeCell ref="D106:E106"/>
    <mergeCell ref="D108:E108"/>
    <mergeCell ref="B86:B92"/>
    <mergeCell ref="E93:G94"/>
  </mergeCells>
  <conditionalFormatting sqref="L102">
    <cfRule type="cellIs" dxfId="94" priority="1" operator="between">
      <formula>3.01</formula>
      <formula>4</formula>
    </cfRule>
    <cfRule type="cellIs" dxfId="93" priority="2" operator="between">
      <formula>4.01</formula>
      <formula>5</formula>
    </cfRule>
    <cfRule type="cellIs" dxfId="92" priority="3" operator="between">
      <formula>3.01</formula>
      <formula>4</formula>
    </cfRule>
    <cfRule type="cellIs" dxfId="91" priority="4" operator="between">
      <formula>2.01</formula>
      <formula>3</formula>
    </cfRule>
    <cfRule type="cellIs" dxfId="90" priority="5" operator="between">
      <formula>0.01</formula>
      <formula>2</formula>
    </cfRule>
  </conditionalFormatting>
  <dataValidations count="39">
    <dataValidation type="list" allowBlank="1" showInputMessage="1" showErrorMessage="1" sqref="L21:M22" xr:uid="{00000000-0002-0000-0300-000000000000}">
      <formula1>$P$21:$T$21</formula1>
    </dataValidation>
    <dataValidation type="list" allowBlank="1" showInputMessage="1" showErrorMessage="1" sqref="L23:M24" xr:uid="{00000000-0002-0000-0300-000001000000}">
      <formula1>$P$23:$W$23</formula1>
    </dataValidation>
    <dataValidation type="list" allowBlank="1" showInputMessage="1" showErrorMessage="1" sqref="L25:M26" xr:uid="{00000000-0002-0000-0300-000002000000}">
      <formula1>$P$25:$W$25</formula1>
    </dataValidation>
    <dataValidation type="list" allowBlank="1" showInputMessage="1" showErrorMessage="1" sqref="L27:M28" xr:uid="{00000000-0002-0000-0300-000003000000}">
      <formula1>$P$27:$T$27</formula1>
    </dataValidation>
    <dataValidation type="list" allowBlank="1" showInputMessage="1" showErrorMessage="1" sqref="L29:M30" xr:uid="{00000000-0002-0000-0300-000004000000}">
      <formula1>$P$29:$S$29</formula1>
    </dataValidation>
    <dataValidation type="list" allowBlank="1" showInputMessage="1" showErrorMessage="1" sqref="L31:M32" xr:uid="{00000000-0002-0000-0300-000005000000}">
      <formula1>$P$31:$R$31</formula1>
    </dataValidation>
    <dataValidation type="list" allowBlank="1" showInputMessage="1" showErrorMessage="1" sqref="L33:M34" xr:uid="{00000000-0002-0000-0300-000006000000}">
      <formula1>$P$33:$T$33</formula1>
    </dataValidation>
    <dataValidation type="list" allowBlank="1" showInputMessage="1" showErrorMessage="1" sqref="L35:M36" xr:uid="{00000000-0002-0000-0300-000007000000}">
      <formula1>$P$35:$S$35</formula1>
    </dataValidation>
    <dataValidation type="list" allowBlank="1" showInputMessage="1" showErrorMessage="1" sqref="L37:M38" xr:uid="{00000000-0002-0000-0300-000008000000}">
      <formula1>$P$37:$Q$37</formula1>
    </dataValidation>
    <dataValidation type="list" allowBlank="1" showInputMessage="1" showErrorMessage="1" sqref="L39:M40" xr:uid="{00000000-0002-0000-0300-000009000000}">
      <formula1>$P$39:$Q$39</formula1>
    </dataValidation>
    <dataValidation type="list" allowBlank="1" showInputMessage="1" showErrorMessage="1" sqref="L41:M42" xr:uid="{00000000-0002-0000-0300-00000A000000}">
      <formula1>$P$41:$R$41</formula1>
    </dataValidation>
    <dataValidation type="list" allowBlank="1" showInputMessage="1" showErrorMessage="1" sqref="L43:M44" xr:uid="{00000000-0002-0000-0300-00000B000000}">
      <formula1>$P$43:$R$43</formula1>
    </dataValidation>
    <dataValidation type="list" allowBlank="1" showInputMessage="1" showErrorMessage="1" sqref="L45:M46" xr:uid="{00000000-0002-0000-0300-00000C000000}">
      <formula1>$P$45:$R$45</formula1>
    </dataValidation>
    <dataValidation type="list" allowBlank="1" showInputMessage="1" showErrorMessage="1" sqref="L47:M48" xr:uid="{00000000-0002-0000-0300-00000D000000}">
      <formula1>$P$47:$S$47</formula1>
    </dataValidation>
    <dataValidation type="list" allowBlank="1" showInputMessage="1" showErrorMessage="1" sqref="L49:M50" xr:uid="{00000000-0002-0000-0300-00000E000000}">
      <formula1>$P$49:$R$49</formula1>
    </dataValidation>
    <dataValidation type="list" allowBlank="1" showInputMessage="1" showErrorMessage="1" sqref="L51:M52" xr:uid="{00000000-0002-0000-0300-00000F000000}">
      <formula1>$P$51:$Y$51</formula1>
    </dataValidation>
    <dataValidation type="list" allowBlank="1" showInputMessage="1" showErrorMessage="1" sqref="L53:M54" xr:uid="{00000000-0002-0000-0300-000010000000}">
      <formula1>$P$53:$W$53</formula1>
    </dataValidation>
    <dataValidation type="list" allowBlank="1" showInputMessage="1" showErrorMessage="1" sqref="L55:M56" xr:uid="{00000000-0002-0000-0300-000011000000}">
      <formula1>$P$55:$T$55</formula1>
    </dataValidation>
    <dataValidation type="list" allowBlank="1" showInputMessage="1" showErrorMessage="1" sqref="L57:M58" xr:uid="{00000000-0002-0000-0300-000012000000}">
      <formula1>$P$57:$U$57</formula1>
    </dataValidation>
    <dataValidation type="list" allowBlank="1" showInputMessage="1" showErrorMessage="1" sqref="L59:M60" xr:uid="{00000000-0002-0000-0300-000013000000}">
      <formula1>$P$59:$T$59</formula1>
    </dataValidation>
    <dataValidation type="list" allowBlank="1" showInputMessage="1" showErrorMessage="1" sqref="L61:M62" xr:uid="{00000000-0002-0000-0300-000014000000}">
      <formula1>$P$61:$Z$61</formula1>
    </dataValidation>
    <dataValidation type="list" allowBlank="1" showInputMessage="1" showErrorMessage="1" sqref="L63:M64" xr:uid="{00000000-0002-0000-0300-000015000000}">
      <formula1>$P$63:$T$63</formula1>
    </dataValidation>
    <dataValidation type="list" allowBlank="1" showInputMessage="1" showErrorMessage="1" sqref="L65:M66" xr:uid="{00000000-0002-0000-0300-000016000000}">
      <formula1>$P$65:$U$65</formula1>
    </dataValidation>
    <dataValidation type="list" allowBlank="1" showInputMessage="1" showErrorMessage="1" sqref="L67:M68" xr:uid="{00000000-0002-0000-0300-000017000000}">
      <formula1>$P$67:$S$67</formula1>
    </dataValidation>
    <dataValidation type="list" allowBlank="1" showInputMessage="1" showErrorMessage="1" sqref="L69:M70" xr:uid="{00000000-0002-0000-0300-000018000000}">
      <formula1>$P$69:$T$69</formula1>
    </dataValidation>
    <dataValidation type="list" allowBlank="1" showInputMessage="1" showErrorMessage="1" sqref="L73:M74" xr:uid="{00000000-0002-0000-0300-000019000000}">
      <formula1>$P$73:$V$73</formula1>
    </dataValidation>
    <dataValidation type="list" allowBlank="1" showInputMessage="1" showErrorMessage="1" sqref="L75:M76" xr:uid="{00000000-0002-0000-0300-00001A000000}">
      <formula1>$P$75:$S$75</formula1>
    </dataValidation>
    <dataValidation type="list" allowBlank="1" showInputMessage="1" showErrorMessage="1" sqref="L77:M78" xr:uid="{00000000-0002-0000-0300-00001B000000}">
      <formula1>$P$77:$T$77</formula1>
    </dataValidation>
    <dataValidation type="list" allowBlank="1" showInputMessage="1" showErrorMessage="1" sqref="L79:M80" xr:uid="{00000000-0002-0000-0300-00001C000000}">
      <formula1>$P$79:$U$79</formula1>
    </dataValidation>
    <dataValidation type="list" allowBlank="1" showInputMessage="1" showErrorMessage="1" sqref="L81:M82" xr:uid="{00000000-0002-0000-0300-00001D000000}">
      <formula1>$P$81:$R$81</formula1>
    </dataValidation>
    <dataValidation type="list" allowBlank="1" showInputMessage="1" showErrorMessage="1" sqref="L86:M87" xr:uid="{00000000-0002-0000-0300-00001E000000}">
      <formula1>$P$86:$T$86</formula1>
    </dataValidation>
    <dataValidation type="list" allowBlank="1" showInputMessage="1" showErrorMessage="1" sqref="L88:M89" xr:uid="{00000000-0002-0000-0300-00001F000000}">
      <formula1>$P$88:$U$88</formula1>
    </dataValidation>
    <dataValidation type="list" allowBlank="1" showInputMessage="1" showErrorMessage="1" sqref="L90:M92" xr:uid="{00000000-0002-0000-0300-000020000000}">
      <formula1>$P$90:$S$90</formula1>
    </dataValidation>
    <dataValidation type="list" allowBlank="1" showInputMessage="1" showErrorMessage="1" sqref="L93:M94" xr:uid="{00000000-0002-0000-0300-000021000000}">
      <formula1>$P$93:$Q$93</formula1>
    </dataValidation>
    <dataValidation type="list" allowBlank="1" showInputMessage="1" showErrorMessage="1" sqref="L95:M96" xr:uid="{00000000-0002-0000-0300-000022000000}">
      <formula1>$P$95:$Q$95</formula1>
    </dataValidation>
    <dataValidation type="list" allowBlank="1" showInputMessage="1" showErrorMessage="1" sqref="L97:M98" xr:uid="{00000000-0002-0000-0300-000023000000}">
      <formula1>$P$97:$S$97</formula1>
    </dataValidation>
    <dataValidation type="list" allowBlank="1" showInputMessage="1" showErrorMessage="1" sqref="L99:M100" xr:uid="{00000000-0002-0000-0300-000024000000}">
      <formula1>$P$99:$R$99</formula1>
    </dataValidation>
    <dataValidation type="list" allowBlank="1" showInputMessage="1" showErrorMessage="1" sqref="L71:M72" xr:uid="{00000000-0002-0000-0300-000025000000}">
      <formula1>$P$71:$Q$71</formula1>
    </dataValidation>
    <dataValidation type="list" allowBlank="1" showInputMessage="1" showErrorMessage="1" sqref="L83:M85" xr:uid="{00000000-0002-0000-0300-000026000000}">
      <formula1>$P$83:$S$83</formula1>
    </dataValidation>
  </dataValidations>
  <hyperlinks>
    <hyperlink ref="A1" location="'Medidas (MEbA)'!A1" display="'Medidas (MEbA)'!A1" xr:uid="{00000000-0004-0000-0300-000000000000}"/>
  </hyperlink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00CC"/>
  </sheetPr>
  <dimension ref="J28"/>
  <sheetViews>
    <sheetView topLeftCell="A13" workbookViewId="0"/>
  </sheetViews>
  <sheetFormatPr baseColWidth="10" defaultColWidth="10.90625" defaultRowHeight="14.5" x14ac:dyDescent="0.35"/>
  <cols>
    <col min="1" max="16384" width="10.90625" style="1"/>
  </cols>
  <sheetData>
    <row r="28" spans="10:10" x14ac:dyDescent="0.35">
      <c r="J28"/>
    </row>
  </sheetData>
  <sheetProtection algorithmName="SHA-512" hashValue="6IyglBJK8xEkUApSi0nti3HzbRTc8XXFd4qBeNanH11fVLhFa3QZhxlvMPIB1VExEmzm1+G9hhRETiGc9H013A==" saltValue="OmvDDVk8HGfv+ru51KNUjw=="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4:I32"/>
  <sheetViews>
    <sheetView topLeftCell="A5" zoomScale="110" zoomScaleNormal="110" zoomScaleSheetLayoutView="93" workbookViewId="0">
      <selection activeCell="B14" sqref="B14:B27"/>
    </sheetView>
  </sheetViews>
  <sheetFormatPr baseColWidth="10" defaultColWidth="10.90625" defaultRowHeight="14.5" x14ac:dyDescent="0.35"/>
  <cols>
    <col min="1" max="1" width="3.453125" style="2" customWidth="1"/>
    <col min="2" max="2" width="60.08984375" style="1" customWidth="1"/>
    <col min="3" max="16384" width="10.90625" style="1"/>
  </cols>
  <sheetData>
    <row r="4" spans="1:9" ht="25" customHeight="1" x14ac:dyDescent="0.35">
      <c r="A4" s="438" t="s">
        <v>401</v>
      </c>
      <c r="B4" s="438"/>
      <c r="C4" s="438"/>
      <c r="D4" s="216"/>
      <c r="E4" s="216"/>
      <c r="F4" s="216"/>
      <c r="G4" s="216"/>
      <c r="H4" s="216"/>
      <c r="I4" s="216"/>
    </row>
    <row r="5" spans="1:9" x14ac:dyDescent="0.35">
      <c r="A5" s="30">
        <v>1</v>
      </c>
      <c r="B5" s="436" t="s">
        <v>64</v>
      </c>
      <c r="C5" s="437"/>
    </row>
    <row r="6" spans="1:9" x14ac:dyDescent="0.35">
      <c r="A6" s="30">
        <v>2</v>
      </c>
      <c r="B6" s="436" t="s">
        <v>66</v>
      </c>
      <c r="C6" s="437"/>
    </row>
    <row r="7" spans="1:9" x14ac:dyDescent="0.35">
      <c r="A7" s="30">
        <v>3</v>
      </c>
      <c r="B7" s="436" t="s">
        <v>67</v>
      </c>
      <c r="C7" s="437"/>
    </row>
    <row r="8" spans="1:9" x14ac:dyDescent="0.35">
      <c r="A8" s="30">
        <v>4</v>
      </c>
      <c r="B8" s="436" t="s">
        <v>68</v>
      </c>
      <c r="C8" s="437"/>
    </row>
    <row r="9" spans="1:9" x14ac:dyDescent="0.35">
      <c r="A9" s="30">
        <v>5</v>
      </c>
      <c r="B9" s="218" t="s">
        <v>69</v>
      </c>
      <c r="C9" s="219"/>
    </row>
    <row r="10" spans="1:9" x14ac:dyDescent="0.35">
      <c r="A10" s="30">
        <v>6</v>
      </c>
      <c r="B10" s="218" t="s">
        <v>70</v>
      </c>
      <c r="C10" s="219"/>
    </row>
    <row r="11" spans="1:9" x14ac:dyDescent="0.35">
      <c r="A11" s="30">
        <v>7</v>
      </c>
      <c r="B11" s="218" t="s">
        <v>71</v>
      </c>
      <c r="C11" s="219"/>
    </row>
    <row r="12" spans="1:9" x14ac:dyDescent="0.35">
      <c r="A12" s="30">
        <v>7</v>
      </c>
      <c r="B12" s="218" t="s">
        <v>72</v>
      </c>
      <c r="C12" s="219"/>
    </row>
    <row r="13" spans="1:9" x14ac:dyDescent="0.35">
      <c r="A13" s="30">
        <v>8</v>
      </c>
      <c r="B13" s="218" t="s">
        <v>73</v>
      </c>
      <c r="C13" s="219"/>
    </row>
    <row r="14" spans="1:9" x14ac:dyDescent="0.35">
      <c r="A14" s="30">
        <v>9</v>
      </c>
      <c r="B14" s="218" t="s">
        <v>74</v>
      </c>
      <c r="C14" s="5"/>
    </row>
    <row r="15" spans="1:9" x14ac:dyDescent="0.35">
      <c r="A15" s="30">
        <v>10</v>
      </c>
      <c r="B15" s="218" t="s">
        <v>75</v>
      </c>
      <c r="C15" s="5"/>
    </row>
    <row r="16" spans="1:9" x14ac:dyDescent="0.35">
      <c r="A16" s="30">
        <v>11</v>
      </c>
      <c r="B16" s="218" t="s">
        <v>76</v>
      </c>
      <c r="C16" s="5"/>
    </row>
    <row r="17" spans="1:3" x14ac:dyDescent="0.35">
      <c r="A17" s="30">
        <v>12</v>
      </c>
      <c r="B17" s="218" t="s">
        <v>77</v>
      </c>
      <c r="C17" s="5"/>
    </row>
    <row r="18" spans="1:3" x14ac:dyDescent="0.35">
      <c r="A18" s="30">
        <v>13</v>
      </c>
      <c r="B18" s="218" t="s">
        <v>78</v>
      </c>
      <c r="C18" s="5"/>
    </row>
    <row r="19" spans="1:3" x14ac:dyDescent="0.35">
      <c r="A19" s="30">
        <v>14</v>
      </c>
      <c r="B19" s="218" t="s">
        <v>79</v>
      </c>
      <c r="C19" s="5"/>
    </row>
    <row r="20" spans="1:3" x14ac:dyDescent="0.35">
      <c r="A20" s="30">
        <v>15</v>
      </c>
      <c r="B20" s="218" t="s">
        <v>80</v>
      </c>
      <c r="C20" s="5"/>
    </row>
    <row r="21" spans="1:3" x14ac:dyDescent="0.35">
      <c r="A21" s="30">
        <v>16</v>
      </c>
      <c r="B21" s="218" t="s">
        <v>81</v>
      </c>
      <c r="C21" s="5"/>
    </row>
    <row r="22" spans="1:3" x14ac:dyDescent="0.35">
      <c r="A22" s="30">
        <v>17</v>
      </c>
      <c r="B22" s="218" t="s">
        <v>82</v>
      </c>
      <c r="C22" s="5"/>
    </row>
    <row r="23" spans="1:3" x14ac:dyDescent="0.35">
      <c r="A23" s="30">
        <v>18</v>
      </c>
      <c r="B23" s="218" t="s">
        <v>83</v>
      </c>
      <c r="C23" s="5"/>
    </row>
    <row r="24" spans="1:3" x14ac:dyDescent="0.35">
      <c r="A24" s="30">
        <v>19</v>
      </c>
      <c r="B24" s="218" t="s">
        <v>84</v>
      </c>
      <c r="C24" s="5"/>
    </row>
    <row r="25" spans="1:3" x14ac:dyDescent="0.35">
      <c r="A25" s="30">
        <v>20</v>
      </c>
      <c r="B25" s="218" t="s">
        <v>85</v>
      </c>
      <c r="C25" s="5"/>
    </row>
    <row r="26" spans="1:3" x14ac:dyDescent="0.35">
      <c r="A26" s="30">
        <v>21</v>
      </c>
      <c r="B26" s="218" t="s">
        <v>87</v>
      </c>
      <c r="C26" s="5"/>
    </row>
    <row r="27" spans="1:3" x14ac:dyDescent="0.35">
      <c r="A27" s="30">
        <v>22</v>
      </c>
      <c r="B27" s="218" t="s">
        <v>88</v>
      </c>
      <c r="C27" s="5"/>
    </row>
    <row r="28" spans="1:3" x14ac:dyDescent="0.35">
      <c r="A28" s="30">
        <v>23</v>
      </c>
      <c r="B28" s="217" t="s">
        <v>89</v>
      </c>
      <c r="C28" s="5"/>
    </row>
    <row r="29" spans="1:3" x14ac:dyDescent="0.35">
      <c r="A29" s="30">
        <v>24</v>
      </c>
      <c r="B29" s="217" t="s">
        <v>90</v>
      </c>
      <c r="C29" s="5"/>
    </row>
    <row r="30" spans="1:3" x14ac:dyDescent="0.35">
      <c r="A30" s="30">
        <v>25</v>
      </c>
      <c r="B30" s="217" t="s">
        <v>91</v>
      </c>
      <c r="C30" s="5"/>
    </row>
    <row r="31" spans="1:3" x14ac:dyDescent="0.35">
      <c r="A31" s="30">
        <v>26</v>
      </c>
      <c r="B31" s="217" t="s">
        <v>92</v>
      </c>
      <c r="C31" s="5"/>
    </row>
    <row r="32" spans="1:3" x14ac:dyDescent="0.35">
      <c r="A32" s="30">
        <v>27</v>
      </c>
      <c r="B32" s="217" t="s">
        <v>93</v>
      </c>
      <c r="C32" s="5"/>
    </row>
  </sheetData>
  <mergeCells count="5">
    <mergeCell ref="B8:C8"/>
    <mergeCell ref="A4:C4"/>
    <mergeCell ref="B5:C5"/>
    <mergeCell ref="B6:C6"/>
    <mergeCell ref="B7:C7"/>
  </mergeCells>
  <hyperlinks>
    <hyperlink ref="B5" location="'Abonos Orgánicos'!A1" display="Abonos Orgánicos" xr:uid="{00000000-0004-0000-0500-000000000000}"/>
    <hyperlink ref="B6" location="'Agricultura Orgánica'!A1" display="Agricultura Orgánica" xr:uid="{00000000-0004-0000-0500-000001000000}"/>
    <hyperlink ref="B7" location="Apicultura!A1" display="Apicultura" xr:uid="{00000000-0004-0000-0500-000002000000}"/>
    <hyperlink ref="B8" location="'Banco de Semillas'!A1" display="Banco de Semillas" xr:uid="{00000000-0004-0000-0500-000003000000}"/>
    <hyperlink ref="B9" location="'Barrera Rompe-Vientos'!A1" display="Barrera Rompe-Vientos" xr:uid="{00000000-0004-0000-0500-000004000000}"/>
    <hyperlink ref="B10" location="Biodigestor!A1" display="Biodigestor" xr:uid="{00000000-0004-0000-0500-000005000000}"/>
    <hyperlink ref="B11" location="'Deshidratadores Solares'!A1" display="Deshidratadores Solares" xr:uid="{00000000-0004-0000-0500-000006000000}"/>
    <hyperlink ref="B12" location="'Diversificación de Cultivos'!A1" display="Diversificación de Cultivos" xr:uid="{00000000-0004-0000-0500-000007000000}"/>
    <hyperlink ref="B13" location="Ecoturismo!A1" display="Ecoturismo" xr:uid="{00000000-0004-0000-0500-000008000000}"/>
    <hyperlink ref="B14" location="'Estufas Eficientes'!A1" display="Estufas Eficientes" xr:uid="{00000000-0004-0000-0500-000009000000}"/>
    <hyperlink ref="B15" location="'Hidroponía Solar'!A1" display="Hidroponía Solar" xr:uid="{00000000-0004-0000-0500-00000A000000}"/>
    <hyperlink ref="B16" location="'Huertas Familiares'!A1" display="Huertas Familiares" xr:uid="{00000000-0004-0000-0500-00000B000000}"/>
    <hyperlink ref="B17" location="Invernadero!A1" display="Invernadero" xr:uid="{00000000-0004-0000-0500-00000C000000}"/>
    <hyperlink ref="B18" location="Lombricomposta!A1" display="Lombricomposta" xr:uid="{00000000-0004-0000-0500-00000D000000}"/>
    <hyperlink ref="B19" location="'Manejo Integrado de Nutrientes'!A1" display="Manejo Integrado de Nutrientes" xr:uid="{00000000-0004-0000-0500-00000E000000}"/>
    <hyperlink ref="B20" location="'Manejo Integrado de Plagas'!A1" display="Manejo Integrado de Plagas" xr:uid="{00000000-0004-0000-0500-00000F000000}"/>
    <hyperlink ref="B21" location="Piscicultura!A1" display="Piscicultura" xr:uid="{00000000-0004-0000-0500-000010000000}"/>
    <hyperlink ref="B22" location="'Presa Filtrante'!A1" display="Presas Filtrantes" xr:uid="{00000000-0004-0000-0500-000011000000}"/>
    <hyperlink ref="B23" location="'Reservorio Agua Lluvia'!A1" display="Reservorios de Agua Lluvia" xr:uid="{00000000-0004-0000-0500-000012000000}"/>
    <hyperlink ref="B24" location="'Riego Eficiente'!A1" display="Riego Eficiente " xr:uid="{00000000-0004-0000-0500-000013000000}"/>
    <hyperlink ref="B25" location="'Rotación de Cultivos'!A1" display="Rotación de Cultivos" xr:uid="{00000000-0004-0000-0500-000014000000}"/>
    <hyperlink ref="B26" location="'Sistema Silvoagricola'!A1" display="Sistema Silvoagricola" xr:uid="{00000000-0004-0000-0500-000015000000}"/>
    <hyperlink ref="B27" location="'Sistema Silvopastoril'!A1" display="Sistema Silvopastoril" xr:uid="{00000000-0004-0000-0500-000016000000}"/>
    <hyperlink ref="B28" location="'Sombra Natural'!A1" display="Sombra Natural" xr:uid="{00000000-0004-0000-0500-000017000000}"/>
    <hyperlink ref="B29" location="'Terrazas Agricolas'!A1" display="Terrazas Agricolas" xr:uid="{00000000-0004-0000-0500-000018000000}"/>
    <hyperlink ref="B30" location="'Vivero Mixto'!A1" display="Vivero Mixto" xr:uid="{00000000-0004-0000-0500-000019000000}"/>
    <hyperlink ref="B31" location="'Zanjas Bordo'!A1" display="Zanjas Bordo" xr:uid="{00000000-0004-0000-0500-00001A000000}"/>
    <hyperlink ref="B32" location="'Otras medidas EbA'!A1" display="Otras medidas EbA" xr:uid="{00000000-0004-0000-0500-00001B000000}"/>
  </hyperlink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5BD89"/>
  </sheetPr>
  <dimension ref="B3:AE60"/>
  <sheetViews>
    <sheetView zoomScale="70" zoomScaleNormal="70" workbookViewId="0">
      <selection activeCell="K9" sqref="K9:V9"/>
    </sheetView>
  </sheetViews>
  <sheetFormatPr baseColWidth="10" defaultColWidth="12.453125" defaultRowHeight="14.5" x14ac:dyDescent="0.35"/>
  <cols>
    <col min="1" max="1" width="4.453125" style="1" customWidth="1"/>
    <col min="2" max="2" width="12.453125" style="1" customWidth="1"/>
    <col min="3" max="23" width="12.453125" style="1"/>
    <col min="24" max="24" width="29.453125" style="1" customWidth="1"/>
    <col min="25" max="25" width="16.90625" style="1" hidden="1" customWidth="1"/>
    <col min="26" max="26" width="5.08984375" style="1" hidden="1" customWidth="1"/>
    <col min="27" max="27" width="16.453125" style="1" customWidth="1"/>
    <col min="28" max="28" width="30.453125" style="1" hidden="1" customWidth="1"/>
    <col min="29" max="29" width="35" style="1" hidden="1" customWidth="1"/>
    <col min="30" max="30" width="38.90625" style="1" hidden="1" customWidth="1"/>
    <col min="31" max="31" width="56.08984375" style="1" hidden="1" customWidth="1"/>
    <col min="32" max="33" width="12.453125" style="1" customWidth="1"/>
    <col min="34" max="16384" width="12.453125" style="1"/>
  </cols>
  <sheetData>
    <row r="3" spans="2:31" ht="15" thickBot="1" x14ac:dyDescent="0.4"/>
    <row r="4" spans="2:31" x14ac:dyDescent="0.35">
      <c r="B4" s="448" t="s">
        <v>51</v>
      </c>
      <c r="C4" s="449"/>
      <c r="D4" s="449"/>
      <c r="E4" s="449"/>
      <c r="F4" s="449"/>
      <c r="G4" s="449"/>
      <c r="H4" s="449"/>
      <c r="I4" s="449"/>
      <c r="J4" s="449"/>
      <c r="K4" s="449"/>
      <c r="L4" s="449"/>
      <c r="M4" s="449"/>
      <c r="N4" s="449"/>
      <c r="O4" s="449"/>
      <c r="P4" s="449"/>
      <c r="Q4" s="449"/>
      <c r="R4" s="449"/>
      <c r="S4" s="449"/>
      <c r="T4" s="449"/>
      <c r="U4" s="449"/>
      <c r="V4" s="450"/>
    </row>
    <row r="5" spans="2:31" x14ac:dyDescent="0.35">
      <c r="B5" s="451"/>
      <c r="C5" s="452"/>
      <c r="D5" s="452"/>
      <c r="E5" s="452"/>
      <c r="F5" s="452"/>
      <c r="G5" s="452"/>
      <c r="H5" s="452"/>
      <c r="I5" s="452"/>
      <c r="J5" s="452"/>
      <c r="K5" s="452"/>
      <c r="L5" s="452"/>
      <c r="M5" s="452"/>
      <c r="N5" s="452"/>
      <c r="O5" s="452"/>
      <c r="P5" s="452"/>
      <c r="Q5" s="452"/>
      <c r="R5" s="452"/>
      <c r="S5" s="452"/>
      <c r="T5" s="452"/>
      <c r="U5" s="452"/>
      <c r="V5" s="453"/>
    </row>
    <row r="6" spans="2:31" ht="15" thickBot="1" x14ac:dyDescent="0.4">
      <c r="B6" s="454"/>
      <c r="C6" s="455"/>
      <c r="D6" s="455"/>
      <c r="E6" s="455"/>
      <c r="F6" s="455"/>
      <c r="G6" s="455"/>
      <c r="H6" s="455"/>
      <c r="I6" s="455"/>
      <c r="J6" s="455"/>
      <c r="K6" s="455"/>
      <c r="L6" s="455"/>
      <c r="M6" s="455"/>
      <c r="N6" s="455"/>
      <c r="O6" s="455"/>
      <c r="P6" s="455"/>
      <c r="Q6" s="455"/>
      <c r="R6" s="455"/>
      <c r="S6" s="455"/>
      <c r="T6" s="455"/>
      <c r="U6" s="455"/>
      <c r="V6" s="456"/>
    </row>
    <row r="7" spans="2:31" ht="21.65" customHeight="1" x14ac:dyDescent="0.35">
      <c r="B7" s="445" t="s">
        <v>52</v>
      </c>
      <c r="C7" s="445"/>
      <c r="D7" s="445"/>
      <c r="E7" s="440" t="s">
        <v>53</v>
      </c>
      <c r="F7" s="440"/>
      <c r="G7" s="440" t="s">
        <v>12</v>
      </c>
      <c r="H7" s="440"/>
      <c r="I7" s="440"/>
      <c r="J7" s="440"/>
      <c r="K7" s="439" t="s">
        <v>54</v>
      </c>
      <c r="L7" s="440"/>
      <c r="M7" s="440"/>
      <c r="N7" s="440"/>
      <c r="O7" s="440"/>
      <c r="P7" s="440"/>
      <c r="Q7" s="440"/>
      <c r="R7" s="440"/>
      <c r="S7" s="440"/>
      <c r="T7" s="440"/>
      <c r="U7" s="440"/>
      <c r="V7" s="441"/>
    </row>
    <row r="8" spans="2:31" ht="15.65" customHeight="1" thickBot="1" x14ac:dyDescent="0.4">
      <c r="B8" s="445"/>
      <c r="C8" s="445"/>
      <c r="D8" s="445"/>
      <c r="E8" s="447"/>
      <c r="F8" s="447"/>
      <c r="G8" s="447"/>
      <c r="H8" s="447"/>
      <c r="I8" s="447"/>
      <c r="J8" s="447"/>
      <c r="K8" s="442"/>
      <c r="L8" s="443"/>
      <c r="M8" s="443"/>
      <c r="N8" s="443"/>
      <c r="O8" s="443"/>
      <c r="P8" s="443"/>
      <c r="Q8" s="443"/>
      <c r="R8" s="443"/>
      <c r="S8" s="443"/>
      <c r="T8" s="443"/>
      <c r="U8" s="443"/>
      <c r="V8" s="444"/>
    </row>
    <row r="9" spans="2:31" ht="80.5" customHeight="1" x14ac:dyDescent="0.35">
      <c r="B9" s="446"/>
      <c r="C9" s="446"/>
      <c r="D9" s="446"/>
      <c r="E9" s="474">
        <f>+VLOOKUP('Índice de Capacidad EbA'!L102,$Y$11:$Y$60,1,1)</f>
        <v>2.7</v>
      </c>
      <c r="F9" s="475"/>
      <c r="G9" s="466" t="str">
        <f>VLOOKUP(E9,Y11:Z60,2,FALSE)</f>
        <v>Capacidad EbA Baja</v>
      </c>
      <c r="H9" s="467"/>
      <c r="I9" s="467"/>
      <c r="J9" s="468"/>
      <c r="K9" s="490" t="s">
        <v>883</v>
      </c>
      <c r="L9" s="246"/>
      <c r="M9" s="246"/>
      <c r="N9" s="246"/>
      <c r="O9" s="246"/>
      <c r="P9" s="246"/>
      <c r="Q9" s="246"/>
      <c r="R9" s="246"/>
      <c r="S9" s="246"/>
      <c r="T9" s="246"/>
      <c r="U9" s="246"/>
      <c r="V9" s="247"/>
      <c r="Y9" s="484" t="s">
        <v>55</v>
      </c>
      <c r="Z9" s="484"/>
      <c r="AB9" s="184" t="s">
        <v>56</v>
      </c>
      <c r="AC9" s="184" t="s">
        <v>57</v>
      </c>
      <c r="AD9" s="184" t="s">
        <v>58</v>
      </c>
      <c r="AE9" s="184" t="s">
        <v>59</v>
      </c>
    </row>
    <row r="10" spans="2:31" x14ac:dyDescent="0.35">
      <c r="B10" s="476" t="s">
        <v>60</v>
      </c>
      <c r="C10" s="477"/>
      <c r="D10" s="478"/>
      <c r="E10" s="479" t="s">
        <v>53</v>
      </c>
      <c r="F10" s="480"/>
      <c r="G10" s="469" t="s">
        <v>12</v>
      </c>
      <c r="H10" s="470"/>
      <c r="I10" s="470"/>
      <c r="J10" s="471"/>
      <c r="K10" s="469" t="s">
        <v>58</v>
      </c>
      <c r="L10" s="470"/>
      <c r="M10" s="471"/>
      <c r="N10" s="472" t="s">
        <v>61</v>
      </c>
      <c r="O10" s="473"/>
      <c r="P10" s="473"/>
      <c r="Q10" s="473"/>
      <c r="R10" s="485" t="s">
        <v>54</v>
      </c>
      <c r="S10" s="485"/>
      <c r="T10" s="485"/>
      <c r="U10" s="485"/>
      <c r="V10" s="486"/>
      <c r="Y10" s="184" t="s">
        <v>56</v>
      </c>
      <c r="Z10" s="184" t="s">
        <v>12</v>
      </c>
      <c r="AB10" s="5">
        <v>0</v>
      </c>
      <c r="AC10" s="5" t="s">
        <v>62</v>
      </c>
      <c r="AD10" s="5" t="s">
        <v>63</v>
      </c>
      <c r="AE10" s="5" t="s">
        <v>63</v>
      </c>
    </row>
    <row r="11" spans="2:31" s="101" customFormat="1" ht="27" customHeight="1" x14ac:dyDescent="0.35">
      <c r="B11" s="460" t="s">
        <v>64</v>
      </c>
      <c r="C11" s="461"/>
      <c r="D11" s="461"/>
      <c r="E11" s="464" t="e">
        <f>+VLOOKUP('Abonos Orgánicos'!N18,AB10:AB60,1,1)</f>
        <v>#N/A</v>
      </c>
      <c r="F11" s="465"/>
      <c r="G11" s="457" t="e">
        <f>VLOOKUP(E11,AB9:AE60,2,FALSE)</f>
        <v>#N/A</v>
      </c>
      <c r="H11" s="458"/>
      <c r="I11" s="458"/>
      <c r="J11" s="459"/>
      <c r="K11" s="457" t="e">
        <f>VLOOKUP(E11,AB10:AE60,3,FALSE)</f>
        <v>#N/A</v>
      </c>
      <c r="L11" s="458"/>
      <c r="M11" s="459"/>
      <c r="N11" s="481">
        <f>'Abonos Orgánicos'!J9</f>
        <v>0</v>
      </c>
      <c r="O11" s="482"/>
      <c r="P11" s="482"/>
      <c r="Q11" s="483"/>
      <c r="R11" s="487" t="s">
        <v>882</v>
      </c>
      <c r="S11" s="488"/>
      <c r="T11" s="488"/>
      <c r="U11" s="488"/>
      <c r="V11" s="489"/>
      <c r="Y11" s="208">
        <v>0.1</v>
      </c>
      <c r="Z11" s="185" t="s">
        <v>65</v>
      </c>
      <c r="AB11" s="185">
        <v>0.1</v>
      </c>
      <c r="AC11" s="185" t="s">
        <v>62</v>
      </c>
      <c r="AD11" s="185" t="s">
        <v>63</v>
      </c>
      <c r="AE11" s="185" t="s">
        <v>63</v>
      </c>
    </row>
    <row r="12" spans="2:31" s="101" customFormat="1" ht="27" customHeight="1" x14ac:dyDescent="0.35">
      <c r="B12" s="460" t="s">
        <v>66</v>
      </c>
      <c r="C12" s="461"/>
      <c r="D12" s="461"/>
      <c r="E12" s="462" t="str">
        <f>IF(VLOOKUP('Agricultura Orgánica'!N20,'Resultado EbA'!$AB$9:$AE$60,1,1)=0,"#ND",VLOOKUP('Agricultura Orgánica'!N20,'Resultado EbA'!$AB$9:$AE$60,1,1))</f>
        <v>#ND</v>
      </c>
      <c r="F12" s="463"/>
      <c r="G12" s="457" t="e">
        <f>VLOOKUP(E12,$AB$10:$AE$60,2,FALSE)</f>
        <v>#N/A</v>
      </c>
      <c r="H12" s="458"/>
      <c r="I12" s="458"/>
      <c r="J12" s="459"/>
      <c r="K12" s="457" t="e">
        <f>VLOOKUP(E12,AB10:AE60,3,FALSE)</f>
        <v>#N/A</v>
      </c>
      <c r="L12" s="458"/>
      <c r="M12" s="459"/>
      <c r="N12" s="481">
        <f>'Agricultura Orgánica'!J9</f>
        <v>0</v>
      </c>
      <c r="O12" s="482"/>
      <c r="P12" s="482"/>
      <c r="Q12" s="483"/>
      <c r="R12" s="487"/>
      <c r="S12" s="488"/>
      <c r="T12" s="488"/>
      <c r="U12" s="488"/>
      <c r="V12" s="489"/>
      <c r="Y12" s="208">
        <v>0.2</v>
      </c>
      <c r="Z12" s="185" t="s">
        <v>65</v>
      </c>
      <c r="AB12" s="185">
        <v>0.2</v>
      </c>
      <c r="AC12" s="185" t="s">
        <v>62</v>
      </c>
      <c r="AD12" s="185" t="s">
        <v>63</v>
      </c>
      <c r="AE12" s="185" t="s">
        <v>63</v>
      </c>
    </row>
    <row r="13" spans="2:31" s="101" customFormat="1" ht="27" customHeight="1" x14ac:dyDescent="0.35">
      <c r="B13" s="460" t="s">
        <v>67</v>
      </c>
      <c r="C13" s="461"/>
      <c r="D13" s="461"/>
      <c r="E13" s="464" t="e">
        <f>+VLOOKUP(Apicultura!M19,AB10:AB60,1,1)</f>
        <v>#N/A</v>
      </c>
      <c r="F13" s="465"/>
      <c r="G13" s="457" t="e">
        <f t="shared" ref="G13:G38" si="0">VLOOKUP(E13,AB11:AE61,2,FALSE)</f>
        <v>#N/A</v>
      </c>
      <c r="H13" s="458"/>
      <c r="I13" s="458"/>
      <c r="J13" s="459"/>
      <c r="K13" s="457" t="e">
        <f t="shared" ref="K13:K38" si="1">VLOOKUP(E13,AB12:AE62,3,FALSE)</f>
        <v>#N/A</v>
      </c>
      <c r="L13" s="458"/>
      <c r="M13" s="459"/>
      <c r="N13" s="481">
        <f>Apicultura!J9</f>
        <v>0</v>
      </c>
      <c r="O13" s="482"/>
      <c r="P13" s="482"/>
      <c r="Q13" s="483"/>
      <c r="R13" s="487"/>
      <c r="S13" s="488"/>
      <c r="T13" s="488"/>
      <c r="U13" s="488"/>
      <c r="V13" s="489"/>
      <c r="Y13" s="208">
        <v>0.3</v>
      </c>
      <c r="Z13" s="185" t="s">
        <v>65</v>
      </c>
      <c r="AB13" s="185">
        <v>0.3</v>
      </c>
      <c r="AC13" s="185" t="s">
        <v>62</v>
      </c>
      <c r="AD13" s="185" t="s">
        <v>63</v>
      </c>
      <c r="AE13" s="185" t="s">
        <v>63</v>
      </c>
    </row>
    <row r="14" spans="2:31" s="101" customFormat="1" ht="27" customHeight="1" x14ac:dyDescent="0.35">
      <c r="B14" s="460" t="s">
        <v>68</v>
      </c>
      <c r="C14" s="461"/>
      <c r="D14" s="461"/>
      <c r="E14" s="462" t="e">
        <f>+VLOOKUP('Banco de Semillas'!M17,AB10:AB60,1,1)</f>
        <v>#N/A</v>
      </c>
      <c r="F14" s="463"/>
      <c r="G14" s="457" t="e">
        <f t="shared" si="0"/>
        <v>#N/A</v>
      </c>
      <c r="H14" s="458"/>
      <c r="I14" s="458"/>
      <c r="J14" s="459"/>
      <c r="K14" s="457" t="e">
        <f t="shared" si="1"/>
        <v>#N/A</v>
      </c>
      <c r="L14" s="458"/>
      <c r="M14" s="459"/>
      <c r="N14" s="481">
        <f>'Banco de Semillas'!J9</f>
        <v>0</v>
      </c>
      <c r="O14" s="482"/>
      <c r="P14" s="482"/>
      <c r="Q14" s="483"/>
      <c r="R14" s="487"/>
      <c r="S14" s="488"/>
      <c r="T14" s="488"/>
      <c r="U14" s="488"/>
      <c r="V14" s="489"/>
      <c r="Y14" s="208">
        <v>0.4</v>
      </c>
      <c r="Z14" s="185" t="s">
        <v>65</v>
      </c>
      <c r="AB14" s="185">
        <v>0.4</v>
      </c>
      <c r="AC14" s="185" t="s">
        <v>62</v>
      </c>
      <c r="AD14" s="185" t="s">
        <v>63</v>
      </c>
      <c r="AE14" s="185" t="s">
        <v>63</v>
      </c>
    </row>
    <row r="15" spans="2:31" s="101" customFormat="1" ht="27" customHeight="1" x14ac:dyDescent="0.35">
      <c r="B15" s="460" t="s">
        <v>69</v>
      </c>
      <c r="C15" s="461"/>
      <c r="D15" s="461"/>
      <c r="E15" s="464" t="e">
        <f>+VLOOKUP('Barrera Rompe-Vientos'!M16,AB10:AB60,1,1)</f>
        <v>#N/A</v>
      </c>
      <c r="F15" s="465"/>
      <c r="G15" s="457" t="e">
        <f t="shared" si="0"/>
        <v>#N/A</v>
      </c>
      <c r="H15" s="458"/>
      <c r="I15" s="458"/>
      <c r="J15" s="459"/>
      <c r="K15" s="457" t="e">
        <f t="shared" si="1"/>
        <v>#N/A</v>
      </c>
      <c r="L15" s="458"/>
      <c r="M15" s="459"/>
      <c r="N15" s="481">
        <f>'Barrera Rompe-Vientos'!J9</f>
        <v>0</v>
      </c>
      <c r="O15" s="482"/>
      <c r="P15" s="482"/>
      <c r="Q15" s="483"/>
      <c r="R15" s="487"/>
      <c r="S15" s="488"/>
      <c r="T15" s="488"/>
      <c r="U15" s="488"/>
      <c r="V15" s="489"/>
      <c r="Y15" s="208">
        <v>0.5</v>
      </c>
      <c r="Z15" s="185" t="s">
        <v>65</v>
      </c>
      <c r="AB15" s="185">
        <v>0.5</v>
      </c>
      <c r="AC15" s="185" t="s">
        <v>62</v>
      </c>
      <c r="AD15" s="185" t="s">
        <v>63</v>
      </c>
      <c r="AE15" s="185" t="s">
        <v>63</v>
      </c>
    </row>
    <row r="16" spans="2:31" s="101" customFormat="1" ht="27" customHeight="1" x14ac:dyDescent="0.35">
      <c r="B16" s="460" t="s">
        <v>70</v>
      </c>
      <c r="C16" s="461"/>
      <c r="D16" s="461"/>
      <c r="E16" s="464" t="e">
        <f>+VLOOKUP(Biodigestor!M18,AB10:AB60,1,1)</f>
        <v>#N/A</v>
      </c>
      <c r="F16" s="465"/>
      <c r="G16" s="457" t="e">
        <f t="shared" si="0"/>
        <v>#N/A</v>
      </c>
      <c r="H16" s="458"/>
      <c r="I16" s="458"/>
      <c r="J16" s="459"/>
      <c r="K16" s="457" t="e">
        <f t="shared" si="1"/>
        <v>#N/A</v>
      </c>
      <c r="L16" s="458"/>
      <c r="M16" s="459"/>
      <c r="N16" s="481">
        <f>Biodigestor!J9</f>
        <v>0</v>
      </c>
      <c r="O16" s="482"/>
      <c r="P16" s="482"/>
      <c r="Q16" s="483"/>
      <c r="R16" s="487"/>
      <c r="S16" s="488"/>
      <c r="T16" s="488"/>
      <c r="U16" s="488"/>
      <c r="V16" s="489"/>
      <c r="Y16" s="208">
        <v>0.6</v>
      </c>
      <c r="Z16" s="185" t="s">
        <v>65</v>
      </c>
      <c r="AB16" s="185">
        <v>0.6</v>
      </c>
      <c r="AC16" s="185" t="s">
        <v>62</v>
      </c>
      <c r="AD16" s="185" t="s">
        <v>63</v>
      </c>
      <c r="AE16" s="185" t="s">
        <v>63</v>
      </c>
    </row>
    <row r="17" spans="2:31" s="101" customFormat="1" ht="27" customHeight="1" x14ac:dyDescent="0.35">
      <c r="B17" s="460" t="s">
        <v>71</v>
      </c>
      <c r="C17" s="461"/>
      <c r="D17" s="461"/>
      <c r="E17" s="462" t="e">
        <f>+VLOOKUP('Deshidratadores Solares'!M17,AB10:AB60,1,1)</f>
        <v>#N/A</v>
      </c>
      <c r="F17" s="463"/>
      <c r="G17" s="457" t="e">
        <f t="shared" si="0"/>
        <v>#N/A</v>
      </c>
      <c r="H17" s="458"/>
      <c r="I17" s="458"/>
      <c r="J17" s="459"/>
      <c r="K17" s="457" t="e">
        <f t="shared" si="1"/>
        <v>#N/A</v>
      </c>
      <c r="L17" s="458"/>
      <c r="M17" s="459"/>
      <c r="N17" s="481">
        <f>'Deshidratadores Solares'!J9</f>
        <v>0</v>
      </c>
      <c r="O17" s="482"/>
      <c r="P17" s="482"/>
      <c r="Q17" s="483"/>
      <c r="R17" s="487"/>
      <c r="S17" s="488"/>
      <c r="T17" s="488"/>
      <c r="U17" s="488"/>
      <c r="V17" s="489"/>
      <c r="Y17" s="208">
        <v>0.7</v>
      </c>
      <c r="Z17" s="185" t="s">
        <v>65</v>
      </c>
      <c r="AB17" s="185">
        <v>0.7</v>
      </c>
      <c r="AC17" s="185" t="s">
        <v>62</v>
      </c>
      <c r="AD17" s="185" t="s">
        <v>63</v>
      </c>
      <c r="AE17" s="185" t="s">
        <v>63</v>
      </c>
    </row>
    <row r="18" spans="2:31" s="101" customFormat="1" ht="27" customHeight="1" x14ac:dyDescent="0.35">
      <c r="B18" s="460" t="s">
        <v>72</v>
      </c>
      <c r="C18" s="461"/>
      <c r="D18" s="461"/>
      <c r="E18" s="462" t="e">
        <f>+VLOOKUP('Diversificación de Cultivos'!M17,AB10:AB60,1,1)</f>
        <v>#N/A</v>
      </c>
      <c r="F18" s="463"/>
      <c r="G18" s="457" t="e">
        <f t="shared" si="0"/>
        <v>#N/A</v>
      </c>
      <c r="H18" s="458"/>
      <c r="I18" s="458"/>
      <c r="J18" s="459"/>
      <c r="K18" s="457" t="e">
        <f t="shared" si="1"/>
        <v>#N/A</v>
      </c>
      <c r="L18" s="458"/>
      <c r="M18" s="459"/>
      <c r="N18" s="481">
        <f>'Diversificación de Cultivos'!J9</f>
        <v>0</v>
      </c>
      <c r="O18" s="482"/>
      <c r="P18" s="482"/>
      <c r="Q18" s="483"/>
      <c r="R18" s="487"/>
      <c r="S18" s="488"/>
      <c r="T18" s="488"/>
      <c r="U18" s="488"/>
      <c r="V18" s="489"/>
      <c r="Y18" s="208">
        <v>0.8</v>
      </c>
      <c r="Z18" s="185" t="s">
        <v>65</v>
      </c>
      <c r="AB18" s="185">
        <v>0.8</v>
      </c>
      <c r="AC18" s="185" t="s">
        <v>62</v>
      </c>
      <c r="AD18" s="185" t="s">
        <v>63</v>
      </c>
      <c r="AE18" s="185" t="s">
        <v>63</v>
      </c>
    </row>
    <row r="19" spans="2:31" s="101" customFormat="1" ht="27" customHeight="1" x14ac:dyDescent="0.35">
      <c r="B19" s="460" t="s">
        <v>73</v>
      </c>
      <c r="C19" s="461"/>
      <c r="D19" s="461"/>
      <c r="E19" s="462" t="e">
        <f>+VLOOKUP(Ecoturismo!M18,AB10:AB60,1,1)</f>
        <v>#N/A</v>
      </c>
      <c r="F19" s="463"/>
      <c r="G19" s="457" t="e">
        <f t="shared" si="0"/>
        <v>#N/A</v>
      </c>
      <c r="H19" s="458"/>
      <c r="I19" s="458"/>
      <c r="J19" s="459"/>
      <c r="K19" s="457" t="e">
        <f t="shared" si="1"/>
        <v>#N/A</v>
      </c>
      <c r="L19" s="458"/>
      <c r="M19" s="459"/>
      <c r="N19" s="481">
        <f>Ecoturismo!J9</f>
        <v>0</v>
      </c>
      <c r="O19" s="482"/>
      <c r="P19" s="482"/>
      <c r="Q19" s="483"/>
      <c r="R19" s="487"/>
      <c r="S19" s="488"/>
      <c r="T19" s="488"/>
      <c r="U19" s="488"/>
      <c r="V19" s="489"/>
      <c r="Y19" s="208">
        <v>0.9</v>
      </c>
      <c r="Z19" s="185" t="s">
        <v>65</v>
      </c>
      <c r="AB19" s="185">
        <v>0.9</v>
      </c>
      <c r="AC19" s="185" t="s">
        <v>62</v>
      </c>
      <c r="AD19" s="185" t="s">
        <v>63</v>
      </c>
      <c r="AE19" s="185" t="s">
        <v>63</v>
      </c>
    </row>
    <row r="20" spans="2:31" s="101" customFormat="1" ht="27" customHeight="1" x14ac:dyDescent="0.35">
      <c r="B20" s="460" t="s">
        <v>74</v>
      </c>
      <c r="C20" s="461"/>
      <c r="D20" s="461"/>
      <c r="E20" s="462" t="e">
        <f>+VLOOKUP('Estufas Eficientes'!M18,AB10:AB60,1,1)</f>
        <v>#N/A</v>
      </c>
      <c r="F20" s="463"/>
      <c r="G20" s="457" t="e">
        <f t="shared" si="0"/>
        <v>#N/A</v>
      </c>
      <c r="H20" s="458"/>
      <c r="I20" s="458"/>
      <c r="J20" s="459"/>
      <c r="K20" s="457" t="e">
        <f t="shared" si="1"/>
        <v>#N/A</v>
      </c>
      <c r="L20" s="458"/>
      <c r="M20" s="459"/>
      <c r="N20" s="481">
        <f>'Estufas Eficientes'!J9</f>
        <v>0</v>
      </c>
      <c r="O20" s="482"/>
      <c r="P20" s="482"/>
      <c r="Q20" s="483"/>
      <c r="R20" s="487"/>
      <c r="S20" s="488"/>
      <c r="T20" s="488"/>
      <c r="U20" s="488"/>
      <c r="V20" s="489"/>
      <c r="Y20" s="208">
        <v>1</v>
      </c>
      <c r="Z20" s="185" t="s">
        <v>65</v>
      </c>
      <c r="AB20" s="185">
        <v>1</v>
      </c>
      <c r="AC20" s="185" t="s">
        <v>62</v>
      </c>
      <c r="AD20" s="185" t="s">
        <v>63</v>
      </c>
      <c r="AE20" s="185" t="s">
        <v>63</v>
      </c>
    </row>
    <row r="21" spans="2:31" s="101" customFormat="1" ht="27" customHeight="1" x14ac:dyDescent="0.35">
      <c r="B21" s="460" t="s">
        <v>75</v>
      </c>
      <c r="C21" s="461"/>
      <c r="D21" s="461"/>
      <c r="E21" s="462" t="e">
        <f>+VLOOKUP('Hidroponía Solar'!P18,AB10:AB60,1,1)</f>
        <v>#N/A</v>
      </c>
      <c r="F21" s="463"/>
      <c r="G21" s="457" t="e">
        <f t="shared" si="0"/>
        <v>#N/A</v>
      </c>
      <c r="H21" s="458"/>
      <c r="I21" s="458"/>
      <c r="J21" s="459"/>
      <c r="K21" s="457" t="e">
        <f t="shared" si="1"/>
        <v>#N/A</v>
      </c>
      <c r="L21" s="458"/>
      <c r="M21" s="459"/>
      <c r="N21" s="481">
        <f>'Hidroponía Solar'!J9</f>
        <v>0</v>
      </c>
      <c r="O21" s="482"/>
      <c r="P21" s="482"/>
      <c r="Q21" s="483"/>
      <c r="R21" s="487"/>
      <c r="S21" s="488"/>
      <c r="T21" s="488"/>
      <c r="U21" s="488"/>
      <c r="V21" s="489"/>
      <c r="Y21" s="208">
        <v>1.1000000000000001</v>
      </c>
      <c r="Z21" s="185" t="s">
        <v>65</v>
      </c>
      <c r="AB21" s="185">
        <v>1.1000000000000001</v>
      </c>
      <c r="AC21" s="185" t="s">
        <v>62</v>
      </c>
      <c r="AD21" s="185" t="s">
        <v>63</v>
      </c>
      <c r="AE21" s="185" t="s">
        <v>63</v>
      </c>
    </row>
    <row r="22" spans="2:31" s="101" customFormat="1" ht="27" customHeight="1" x14ac:dyDescent="0.35">
      <c r="B22" s="460" t="s">
        <v>76</v>
      </c>
      <c r="C22" s="461"/>
      <c r="D22" s="461"/>
      <c r="E22" s="462" t="e">
        <f>+VLOOKUP('Huertas Familiares'!P19,AB10:AB60,1,1)</f>
        <v>#N/A</v>
      </c>
      <c r="F22" s="463"/>
      <c r="G22" s="457" t="e">
        <f t="shared" si="0"/>
        <v>#N/A</v>
      </c>
      <c r="H22" s="458"/>
      <c r="I22" s="458"/>
      <c r="J22" s="459"/>
      <c r="K22" s="457" t="e">
        <f t="shared" si="1"/>
        <v>#N/A</v>
      </c>
      <c r="L22" s="458"/>
      <c r="M22" s="459"/>
      <c r="N22" s="481">
        <f>'Huertas Familiares'!J9</f>
        <v>0</v>
      </c>
      <c r="O22" s="482"/>
      <c r="P22" s="482"/>
      <c r="Q22" s="483"/>
      <c r="R22" s="487"/>
      <c r="S22" s="488"/>
      <c r="T22" s="488"/>
      <c r="U22" s="488"/>
      <c r="V22" s="489"/>
      <c r="Y22" s="208">
        <v>1.2</v>
      </c>
      <c r="Z22" s="185" t="s">
        <v>65</v>
      </c>
      <c r="AB22" s="185">
        <v>1.2</v>
      </c>
      <c r="AC22" s="185" t="s">
        <v>62</v>
      </c>
      <c r="AD22" s="185" t="s">
        <v>63</v>
      </c>
      <c r="AE22" s="185" t="s">
        <v>63</v>
      </c>
    </row>
    <row r="23" spans="2:31" s="101" customFormat="1" ht="27" customHeight="1" x14ac:dyDescent="0.35">
      <c r="B23" s="460" t="s">
        <v>77</v>
      </c>
      <c r="C23" s="461"/>
      <c r="D23" s="461"/>
      <c r="E23" s="462">
        <f>+VLOOKUP(Invernadero!P19,AB10:AB60,1,1)</f>
        <v>4.7</v>
      </c>
      <c r="F23" s="463"/>
      <c r="G23" s="457" t="str">
        <f t="shared" si="0"/>
        <v>Sobresaliente</v>
      </c>
      <c r="H23" s="458"/>
      <c r="I23" s="458"/>
      <c r="J23" s="459"/>
      <c r="K23" s="457" t="str">
        <f t="shared" si="1"/>
        <v>Riesgo Bajo y Cumple satisfactoriamente con los requerimientos de la línea</v>
      </c>
      <c r="L23" s="458"/>
      <c r="M23" s="459"/>
      <c r="N23" s="481">
        <f>Invernadero!J9</f>
        <v>2000000</v>
      </c>
      <c r="O23" s="482"/>
      <c r="P23" s="482"/>
      <c r="Q23" s="483"/>
      <c r="R23" s="487"/>
      <c r="S23" s="488"/>
      <c r="T23" s="488"/>
      <c r="U23" s="488"/>
      <c r="V23" s="489"/>
      <c r="Y23" s="208">
        <v>1.3</v>
      </c>
      <c r="Z23" s="185" t="s">
        <v>65</v>
      </c>
      <c r="AB23" s="185">
        <v>1.3</v>
      </c>
      <c r="AC23" s="185" t="s">
        <v>62</v>
      </c>
      <c r="AD23" s="185" t="s">
        <v>63</v>
      </c>
      <c r="AE23" s="185" t="s">
        <v>63</v>
      </c>
    </row>
    <row r="24" spans="2:31" s="101" customFormat="1" ht="27" customHeight="1" x14ac:dyDescent="0.35">
      <c r="B24" s="460" t="s">
        <v>78</v>
      </c>
      <c r="C24" s="461"/>
      <c r="D24" s="461"/>
      <c r="E24" s="462" t="e">
        <f>+VLOOKUP(Lombricomposta!N17,AB10:AB60,1,1)</f>
        <v>#N/A</v>
      </c>
      <c r="F24" s="463"/>
      <c r="G24" s="457" t="e">
        <f t="shared" si="0"/>
        <v>#N/A</v>
      </c>
      <c r="H24" s="458"/>
      <c r="I24" s="458"/>
      <c r="J24" s="459"/>
      <c r="K24" s="457" t="e">
        <f t="shared" si="1"/>
        <v>#N/A</v>
      </c>
      <c r="L24" s="458"/>
      <c r="M24" s="459"/>
      <c r="N24" s="481">
        <f>Lombricomposta!J9</f>
        <v>0</v>
      </c>
      <c r="O24" s="482"/>
      <c r="P24" s="482"/>
      <c r="Q24" s="483"/>
      <c r="R24" s="487"/>
      <c r="S24" s="488"/>
      <c r="T24" s="488"/>
      <c r="U24" s="488"/>
      <c r="V24" s="489"/>
      <c r="Y24" s="208">
        <v>1.4</v>
      </c>
      <c r="Z24" s="185" t="s">
        <v>65</v>
      </c>
      <c r="AB24" s="185">
        <v>1.4</v>
      </c>
      <c r="AC24" s="185" t="s">
        <v>62</v>
      </c>
      <c r="AD24" s="185" t="s">
        <v>63</v>
      </c>
      <c r="AE24" s="185" t="s">
        <v>63</v>
      </c>
    </row>
    <row r="25" spans="2:31" s="101" customFormat="1" ht="27" customHeight="1" x14ac:dyDescent="0.35">
      <c r="B25" s="460" t="s">
        <v>79</v>
      </c>
      <c r="C25" s="461"/>
      <c r="D25" s="461"/>
      <c r="E25" s="462" t="e">
        <f>+VLOOKUP('Manejo Integrado de Nutrientes'!P19,AB10:AB60,1,1)</f>
        <v>#N/A</v>
      </c>
      <c r="F25" s="463"/>
      <c r="G25" s="457" t="e">
        <f t="shared" si="0"/>
        <v>#N/A</v>
      </c>
      <c r="H25" s="458"/>
      <c r="I25" s="458"/>
      <c r="J25" s="459"/>
      <c r="K25" s="457" t="e">
        <f t="shared" si="1"/>
        <v>#N/A</v>
      </c>
      <c r="L25" s="458"/>
      <c r="M25" s="459"/>
      <c r="N25" s="481">
        <f>'Manejo Integrado de Nutrientes'!J9</f>
        <v>0</v>
      </c>
      <c r="O25" s="482"/>
      <c r="P25" s="482"/>
      <c r="Q25" s="483"/>
      <c r="R25" s="487"/>
      <c r="S25" s="488"/>
      <c r="T25" s="488"/>
      <c r="U25" s="488"/>
      <c r="V25" s="489"/>
      <c r="Y25" s="208">
        <v>1.5</v>
      </c>
      <c r="Z25" s="185" t="s">
        <v>65</v>
      </c>
      <c r="AB25" s="185">
        <v>1.5</v>
      </c>
      <c r="AC25" s="185" t="s">
        <v>62</v>
      </c>
      <c r="AD25" s="185" t="s">
        <v>63</v>
      </c>
      <c r="AE25" s="185" t="s">
        <v>63</v>
      </c>
    </row>
    <row r="26" spans="2:31" s="101" customFormat="1" ht="27" customHeight="1" x14ac:dyDescent="0.35">
      <c r="B26" s="460" t="s">
        <v>80</v>
      </c>
      <c r="C26" s="461"/>
      <c r="D26" s="461"/>
      <c r="E26" s="462" t="e">
        <f>+VLOOKUP('Manejo Integrado de Plagas'!P17,AB10:AB60,1,1)</f>
        <v>#N/A</v>
      </c>
      <c r="F26" s="463"/>
      <c r="G26" s="457" t="e">
        <f t="shared" si="0"/>
        <v>#N/A</v>
      </c>
      <c r="H26" s="458"/>
      <c r="I26" s="458"/>
      <c r="J26" s="459"/>
      <c r="K26" s="457" t="e">
        <f t="shared" si="1"/>
        <v>#N/A</v>
      </c>
      <c r="L26" s="458"/>
      <c r="M26" s="459"/>
      <c r="N26" s="481">
        <f>'Manejo Integrado de Plagas'!J9</f>
        <v>0</v>
      </c>
      <c r="O26" s="482"/>
      <c r="P26" s="482"/>
      <c r="Q26" s="483"/>
      <c r="R26" s="487"/>
      <c r="S26" s="488"/>
      <c r="T26" s="488"/>
      <c r="U26" s="488"/>
      <c r="V26" s="489"/>
      <c r="Y26" s="208">
        <v>1.6</v>
      </c>
      <c r="Z26" s="185" t="s">
        <v>65</v>
      </c>
      <c r="AB26" s="185">
        <v>1.6</v>
      </c>
      <c r="AC26" s="185" t="s">
        <v>62</v>
      </c>
      <c r="AD26" s="185" t="s">
        <v>63</v>
      </c>
      <c r="AE26" s="185" t="s">
        <v>63</v>
      </c>
    </row>
    <row r="27" spans="2:31" s="101" customFormat="1" ht="27" customHeight="1" x14ac:dyDescent="0.35">
      <c r="B27" s="460" t="s">
        <v>81</v>
      </c>
      <c r="C27" s="461"/>
      <c r="D27" s="461"/>
      <c r="E27" s="462" t="e">
        <f>+VLOOKUP(Piscicultura!P18,AB10:AB60,1,1)</f>
        <v>#N/A</v>
      </c>
      <c r="F27" s="463"/>
      <c r="G27" s="457" t="e">
        <f t="shared" si="0"/>
        <v>#N/A</v>
      </c>
      <c r="H27" s="458"/>
      <c r="I27" s="458"/>
      <c r="J27" s="459"/>
      <c r="K27" s="457" t="e">
        <f t="shared" si="1"/>
        <v>#N/A</v>
      </c>
      <c r="L27" s="458"/>
      <c r="M27" s="459"/>
      <c r="N27" s="481">
        <f>Piscicultura!J9</f>
        <v>0</v>
      </c>
      <c r="O27" s="482"/>
      <c r="P27" s="482"/>
      <c r="Q27" s="483"/>
      <c r="R27" s="487"/>
      <c r="S27" s="488"/>
      <c r="T27" s="488"/>
      <c r="U27" s="488"/>
      <c r="V27" s="489"/>
      <c r="Y27" s="208">
        <v>1.7</v>
      </c>
      <c r="Z27" s="185" t="s">
        <v>65</v>
      </c>
      <c r="AB27" s="185">
        <v>1.7</v>
      </c>
      <c r="AC27" s="185" t="s">
        <v>62</v>
      </c>
      <c r="AD27" s="185" t="s">
        <v>63</v>
      </c>
      <c r="AE27" s="185" t="s">
        <v>63</v>
      </c>
    </row>
    <row r="28" spans="2:31" s="101" customFormat="1" ht="27" customHeight="1" x14ac:dyDescent="0.35">
      <c r="B28" s="460" t="s">
        <v>82</v>
      </c>
      <c r="C28" s="461"/>
      <c r="D28" s="461"/>
      <c r="E28" s="462" t="e">
        <f>+VLOOKUP('Presa Filtrante'!P18,AB10:AB60,1,1)</f>
        <v>#N/A</v>
      </c>
      <c r="F28" s="463"/>
      <c r="G28" s="457" t="e">
        <f t="shared" si="0"/>
        <v>#N/A</v>
      </c>
      <c r="H28" s="458"/>
      <c r="I28" s="458"/>
      <c r="J28" s="459"/>
      <c r="K28" s="457" t="e">
        <f t="shared" si="1"/>
        <v>#N/A</v>
      </c>
      <c r="L28" s="458"/>
      <c r="M28" s="459"/>
      <c r="N28" s="481">
        <f>'Presa Filtrante'!J9</f>
        <v>0</v>
      </c>
      <c r="O28" s="482"/>
      <c r="P28" s="482"/>
      <c r="Q28" s="483"/>
      <c r="R28" s="487"/>
      <c r="S28" s="488"/>
      <c r="T28" s="488"/>
      <c r="U28" s="488"/>
      <c r="V28" s="489"/>
      <c r="Y28" s="208">
        <v>1.8</v>
      </c>
      <c r="Z28" s="185" t="s">
        <v>65</v>
      </c>
      <c r="AB28" s="185">
        <v>1.8</v>
      </c>
      <c r="AC28" s="185" t="s">
        <v>62</v>
      </c>
      <c r="AD28" s="185" t="s">
        <v>63</v>
      </c>
      <c r="AE28" s="185" t="s">
        <v>63</v>
      </c>
    </row>
    <row r="29" spans="2:31" s="101" customFormat="1" ht="27" customHeight="1" x14ac:dyDescent="0.35">
      <c r="B29" s="460" t="s">
        <v>83</v>
      </c>
      <c r="C29" s="461"/>
      <c r="D29" s="461"/>
      <c r="E29" s="462" t="e">
        <f>+VLOOKUP('Reservorio Agua Lluvia'!P18,AB10:AB60,1,1)</f>
        <v>#N/A</v>
      </c>
      <c r="F29" s="463"/>
      <c r="G29" s="457" t="e">
        <f t="shared" si="0"/>
        <v>#N/A</v>
      </c>
      <c r="H29" s="458"/>
      <c r="I29" s="458"/>
      <c r="J29" s="459"/>
      <c r="K29" s="457" t="e">
        <f t="shared" si="1"/>
        <v>#N/A</v>
      </c>
      <c r="L29" s="458"/>
      <c r="M29" s="459"/>
      <c r="N29" s="481">
        <f>'Reservorio Agua Lluvia'!J9</f>
        <v>0</v>
      </c>
      <c r="O29" s="482"/>
      <c r="P29" s="482"/>
      <c r="Q29" s="483"/>
      <c r="R29" s="487"/>
      <c r="S29" s="488"/>
      <c r="T29" s="488"/>
      <c r="U29" s="488"/>
      <c r="V29" s="489"/>
      <c r="Y29" s="208">
        <v>1.9</v>
      </c>
      <c r="Z29" s="185" t="s">
        <v>65</v>
      </c>
      <c r="AB29" s="185">
        <v>1.9</v>
      </c>
      <c r="AC29" s="185" t="s">
        <v>62</v>
      </c>
      <c r="AD29" s="185" t="s">
        <v>63</v>
      </c>
      <c r="AE29" s="185" t="s">
        <v>63</v>
      </c>
    </row>
    <row r="30" spans="2:31" s="101" customFormat="1" ht="27" customHeight="1" x14ac:dyDescent="0.35">
      <c r="B30" s="460" t="s">
        <v>84</v>
      </c>
      <c r="C30" s="461"/>
      <c r="D30" s="461"/>
      <c r="E30" s="462" t="e">
        <f>+VLOOKUP('Riego Eficiente'!P18,AB10:AB60,1,1)</f>
        <v>#N/A</v>
      </c>
      <c r="F30" s="463"/>
      <c r="G30" s="457" t="e">
        <f t="shared" si="0"/>
        <v>#N/A</v>
      </c>
      <c r="H30" s="458"/>
      <c r="I30" s="458"/>
      <c r="J30" s="459"/>
      <c r="K30" s="457" t="e">
        <f t="shared" si="1"/>
        <v>#N/A</v>
      </c>
      <c r="L30" s="458"/>
      <c r="M30" s="459"/>
      <c r="N30" s="481">
        <f>'Riego Eficiente'!J9</f>
        <v>0</v>
      </c>
      <c r="O30" s="482"/>
      <c r="P30" s="482"/>
      <c r="Q30" s="483"/>
      <c r="R30" s="487"/>
      <c r="S30" s="488"/>
      <c r="T30" s="488"/>
      <c r="U30" s="488"/>
      <c r="V30" s="489"/>
      <c r="Y30" s="208">
        <v>2</v>
      </c>
      <c r="Z30" s="185" t="s">
        <v>65</v>
      </c>
      <c r="AB30" s="185">
        <v>2</v>
      </c>
      <c r="AC30" s="185" t="s">
        <v>62</v>
      </c>
      <c r="AD30" s="185" t="s">
        <v>63</v>
      </c>
      <c r="AE30" s="185" t="s">
        <v>63</v>
      </c>
    </row>
    <row r="31" spans="2:31" s="101" customFormat="1" ht="27" customHeight="1" x14ac:dyDescent="0.35">
      <c r="B31" s="460" t="s">
        <v>85</v>
      </c>
      <c r="C31" s="461"/>
      <c r="D31" s="461"/>
      <c r="E31" s="462" t="e">
        <f>+VLOOKUP('Rotación de Cultivos'!P17,AB10:AB60,1,1)</f>
        <v>#N/A</v>
      </c>
      <c r="F31" s="463"/>
      <c r="G31" s="457" t="e">
        <f t="shared" si="0"/>
        <v>#N/A</v>
      </c>
      <c r="H31" s="458"/>
      <c r="I31" s="458"/>
      <c r="J31" s="459"/>
      <c r="K31" s="457" t="e">
        <f t="shared" si="1"/>
        <v>#N/A</v>
      </c>
      <c r="L31" s="458"/>
      <c r="M31" s="459"/>
      <c r="N31" s="481">
        <f>'Rotación de Cultivos'!J9</f>
        <v>0</v>
      </c>
      <c r="O31" s="482"/>
      <c r="P31" s="482"/>
      <c r="Q31" s="483"/>
      <c r="R31" s="487"/>
      <c r="S31" s="488"/>
      <c r="T31" s="488"/>
      <c r="U31" s="488"/>
      <c r="V31" s="489"/>
      <c r="Y31" s="208">
        <v>2.1</v>
      </c>
      <c r="Z31" s="185" t="s">
        <v>86</v>
      </c>
      <c r="AB31" s="185">
        <v>2.1</v>
      </c>
      <c r="AC31" s="185" t="s">
        <v>62</v>
      </c>
      <c r="AD31" s="185" t="s">
        <v>63</v>
      </c>
      <c r="AE31" s="185" t="s">
        <v>63</v>
      </c>
    </row>
    <row r="32" spans="2:31" s="101" customFormat="1" ht="27" customHeight="1" x14ac:dyDescent="0.35">
      <c r="B32" s="460" t="s">
        <v>87</v>
      </c>
      <c r="C32" s="461"/>
      <c r="D32" s="461"/>
      <c r="E32" s="462" t="e">
        <f>+VLOOKUP('Sistema Silvoagricola'!P18,AB10:AB60,1,1)</f>
        <v>#N/A</v>
      </c>
      <c r="F32" s="463"/>
      <c r="G32" s="457" t="e">
        <f t="shared" si="0"/>
        <v>#N/A</v>
      </c>
      <c r="H32" s="458"/>
      <c r="I32" s="458"/>
      <c r="J32" s="459"/>
      <c r="K32" s="457" t="e">
        <f t="shared" si="1"/>
        <v>#N/A</v>
      </c>
      <c r="L32" s="458"/>
      <c r="M32" s="459"/>
      <c r="N32" s="481">
        <f>'Sistema Silvoagricola'!J9</f>
        <v>0</v>
      </c>
      <c r="O32" s="482"/>
      <c r="P32" s="482"/>
      <c r="Q32" s="483"/>
      <c r="R32" s="487"/>
      <c r="S32" s="488"/>
      <c r="T32" s="488"/>
      <c r="U32" s="488"/>
      <c r="V32" s="489"/>
      <c r="Y32" s="208">
        <v>2.2000000000000002</v>
      </c>
      <c r="Z32" s="185" t="s">
        <v>86</v>
      </c>
      <c r="AB32" s="185">
        <v>2.2000000000000002</v>
      </c>
      <c r="AC32" s="185" t="s">
        <v>62</v>
      </c>
      <c r="AD32" s="185" t="s">
        <v>63</v>
      </c>
      <c r="AE32" s="185" t="s">
        <v>63</v>
      </c>
    </row>
    <row r="33" spans="2:31" s="101" customFormat="1" ht="27" customHeight="1" x14ac:dyDescent="0.35">
      <c r="B33" s="460" t="s">
        <v>88</v>
      </c>
      <c r="C33" s="461"/>
      <c r="D33" s="461"/>
      <c r="E33" s="462" t="e">
        <f>+VLOOKUP('Sistema Silvopastoril'!P18,AB10:AB60,1,1)</f>
        <v>#N/A</v>
      </c>
      <c r="F33" s="463"/>
      <c r="G33" s="457" t="e">
        <f t="shared" si="0"/>
        <v>#N/A</v>
      </c>
      <c r="H33" s="458"/>
      <c r="I33" s="458"/>
      <c r="J33" s="459"/>
      <c r="K33" s="457" t="e">
        <f t="shared" si="1"/>
        <v>#N/A</v>
      </c>
      <c r="L33" s="458"/>
      <c r="M33" s="459"/>
      <c r="N33" s="481">
        <f>'Sistema Silvopastoril'!J9</f>
        <v>0</v>
      </c>
      <c r="O33" s="482"/>
      <c r="P33" s="482"/>
      <c r="Q33" s="483"/>
      <c r="R33" s="487"/>
      <c r="S33" s="488"/>
      <c r="T33" s="488"/>
      <c r="U33" s="488"/>
      <c r="V33" s="489"/>
      <c r="Y33" s="208">
        <v>2.2999999999999998</v>
      </c>
      <c r="Z33" s="185" t="s">
        <v>86</v>
      </c>
      <c r="AB33" s="185">
        <v>2.2999999999999998</v>
      </c>
      <c r="AC33" s="185" t="s">
        <v>62</v>
      </c>
      <c r="AD33" s="185" t="s">
        <v>63</v>
      </c>
      <c r="AE33" s="185" t="s">
        <v>63</v>
      </c>
    </row>
    <row r="34" spans="2:31" s="101" customFormat="1" ht="27" customHeight="1" x14ac:dyDescent="0.35">
      <c r="B34" s="460" t="s">
        <v>89</v>
      </c>
      <c r="C34" s="461"/>
      <c r="D34" s="461"/>
      <c r="E34" s="462" t="e">
        <f>+VLOOKUP('Sombra Natural'!M17,AB10:AB60,1,1)</f>
        <v>#N/A</v>
      </c>
      <c r="F34" s="463"/>
      <c r="G34" s="457" t="e">
        <f t="shared" si="0"/>
        <v>#N/A</v>
      </c>
      <c r="H34" s="458"/>
      <c r="I34" s="458"/>
      <c r="J34" s="459"/>
      <c r="K34" s="457" t="e">
        <f t="shared" si="1"/>
        <v>#N/A</v>
      </c>
      <c r="L34" s="458"/>
      <c r="M34" s="459"/>
      <c r="N34" s="481">
        <f>'Sombra Natural'!J9</f>
        <v>0</v>
      </c>
      <c r="O34" s="482"/>
      <c r="P34" s="482"/>
      <c r="Q34" s="483"/>
      <c r="R34" s="487"/>
      <c r="S34" s="488"/>
      <c r="T34" s="488"/>
      <c r="U34" s="488"/>
      <c r="V34" s="489"/>
      <c r="Y34" s="208">
        <v>2.4</v>
      </c>
      <c r="Z34" s="185" t="s">
        <v>86</v>
      </c>
      <c r="AB34" s="185">
        <v>2.4</v>
      </c>
      <c r="AC34" s="185" t="s">
        <v>62</v>
      </c>
      <c r="AD34" s="185" t="s">
        <v>63</v>
      </c>
      <c r="AE34" s="185" t="s">
        <v>63</v>
      </c>
    </row>
    <row r="35" spans="2:31" s="101" customFormat="1" ht="27" customHeight="1" x14ac:dyDescent="0.35">
      <c r="B35" s="460" t="s">
        <v>90</v>
      </c>
      <c r="C35" s="461"/>
      <c r="D35" s="461"/>
      <c r="E35" s="462" t="e">
        <f>+VLOOKUP('Terrazas Agricolas'!P18,AB10:AB60,1,1)</f>
        <v>#N/A</v>
      </c>
      <c r="F35" s="463"/>
      <c r="G35" s="457" t="e">
        <f t="shared" si="0"/>
        <v>#N/A</v>
      </c>
      <c r="H35" s="458"/>
      <c r="I35" s="458"/>
      <c r="J35" s="459"/>
      <c r="K35" s="457" t="e">
        <f t="shared" si="1"/>
        <v>#N/A</v>
      </c>
      <c r="L35" s="458"/>
      <c r="M35" s="459"/>
      <c r="N35" s="481">
        <f>'Terrazas Agricolas'!J9</f>
        <v>0</v>
      </c>
      <c r="O35" s="482"/>
      <c r="P35" s="482"/>
      <c r="Q35" s="483"/>
      <c r="R35" s="487"/>
      <c r="S35" s="488"/>
      <c r="T35" s="488"/>
      <c r="U35" s="488"/>
      <c r="V35" s="489"/>
      <c r="Y35" s="208">
        <v>2.5</v>
      </c>
      <c r="Z35" s="185" t="s">
        <v>86</v>
      </c>
      <c r="AB35" s="185">
        <v>2.5</v>
      </c>
      <c r="AC35" s="185" t="s">
        <v>62</v>
      </c>
      <c r="AD35" s="185" t="s">
        <v>63</v>
      </c>
      <c r="AE35" s="185" t="s">
        <v>63</v>
      </c>
    </row>
    <row r="36" spans="2:31" s="101" customFormat="1" ht="27" customHeight="1" x14ac:dyDescent="0.35">
      <c r="B36" s="460" t="s">
        <v>91</v>
      </c>
      <c r="C36" s="461"/>
      <c r="D36" s="461"/>
      <c r="E36" s="462" t="e">
        <f>+VLOOKUP('Vivero Mixto'!P19,AB10:AB60,1,1)</f>
        <v>#N/A</v>
      </c>
      <c r="F36" s="463"/>
      <c r="G36" s="457" t="e">
        <f t="shared" si="0"/>
        <v>#N/A</v>
      </c>
      <c r="H36" s="458"/>
      <c r="I36" s="458"/>
      <c r="J36" s="459"/>
      <c r="K36" s="457" t="e">
        <f t="shared" si="1"/>
        <v>#N/A</v>
      </c>
      <c r="L36" s="458"/>
      <c r="M36" s="459"/>
      <c r="N36" s="481">
        <f>'Vivero Mixto'!J9</f>
        <v>0</v>
      </c>
      <c r="O36" s="482"/>
      <c r="P36" s="482"/>
      <c r="Q36" s="483"/>
      <c r="R36" s="487"/>
      <c r="S36" s="488"/>
      <c r="T36" s="488"/>
      <c r="U36" s="488"/>
      <c r="V36" s="489"/>
      <c r="Y36" s="208">
        <v>2.6</v>
      </c>
      <c r="Z36" s="185" t="s">
        <v>86</v>
      </c>
      <c r="AB36" s="185">
        <v>2.6</v>
      </c>
      <c r="AC36" s="185" t="s">
        <v>62</v>
      </c>
      <c r="AD36" s="185" t="s">
        <v>63</v>
      </c>
      <c r="AE36" s="185" t="s">
        <v>63</v>
      </c>
    </row>
    <row r="37" spans="2:31" s="101" customFormat="1" ht="27" customHeight="1" x14ac:dyDescent="0.35">
      <c r="B37" s="460" t="s">
        <v>92</v>
      </c>
      <c r="C37" s="461"/>
      <c r="D37" s="461"/>
      <c r="E37" s="462" t="e">
        <f>+VLOOKUP('Zanjas Bordo'!P18,AB10:AB60,1,1)</f>
        <v>#N/A</v>
      </c>
      <c r="F37" s="463"/>
      <c r="G37" s="457" t="e">
        <f t="shared" si="0"/>
        <v>#N/A</v>
      </c>
      <c r="H37" s="458"/>
      <c r="I37" s="458"/>
      <c r="J37" s="459"/>
      <c r="K37" s="457" t="e">
        <f t="shared" si="1"/>
        <v>#N/A</v>
      </c>
      <c r="L37" s="458"/>
      <c r="M37" s="459"/>
      <c r="N37" s="481">
        <f>'Zanjas Bordo'!J9</f>
        <v>0</v>
      </c>
      <c r="O37" s="482"/>
      <c r="P37" s="482"/>
      <c r="Q37" s="483"/>
      <c r="R37" s="487"/>
      <c r="S37" s="488"/>
      <c r="T37" s="488"/>
      <c r="U37" s="488"/>
      <c r="V37" s="489"/>
      <c r="Y37" s="208">
        <v>2.7</v>
      </c>
      <c r="Z37" s="185" t="s">
        <v>86</v>
      </c>
      <c r="AB37" s="185">
        <v>2.7</v>
      </c>
      <c r="AC37" s="185" t="s">
        <v>62</v>
      </c>
      <c r="AD37" s="185" t="s">
        <v>63</v>
      </c>
      <c r="AE37" s="185" t="s">
        <v>63</v>
      </c>
    </row>
    <row r="38" spans="2:31" s="101" customFormat="1" ht="27" customHeight="1" x14ac:dyDescent="0.35">
      <c r="B38" s="460" t="s">
        <v>93</v>
      </c>
      <c r="C38" s="461"/>
      <c r="D38" s="461"/>
      <c r="E38" s="462" t="e">
        <f>+VLOOKUP('Otras medidas EbA'!P18,AB10:AB60,1,1)</f>
        <v>#N/A</v>
      </c>
      <c r="F38" s="463"/>
      <c r="G38" s="457" t="e">
        <f t="shared" si="0"/>
        <v>#N/A</v>
      </c>
      <c r="H38" s="458"/>
      <c r="I38" s="458"/>
      <c r="J38" s="459"/>
      <c r="K38" s="457" t="e">
        <f t="shared" si="1"/>
        <v>#N/A</v>
      </c>
      <c r="L38" s="458"/>
      <c r="M38" s="459"/>
      <c r="N38" s="481">
        <f>'Otras medidas EbA'!J9</f>
        <v>0</v>
      </c>
      <c r="O38" s="482"/>
      <c r="P38" s="482"/>
      <c r="Q38" s="483"/>
      <c r="R38" s="487"/>
      <c r="S38" s="488"/>
      <c r="T38" s="488"/>
      <c r="U38" s="488"/>
      <c r="V38" s="489"/>
      <c r="Y38" s="208">
        <v>2.8</v>
      </c>
      <c r="Z38" s="185" t="s">
        <v>86</v>
      </c>
      <c r="AB38" s="185">
        <v>2.8</v>
      </c>
      <c r="AC38" s="185" t="s">
        <v>62</v>
      </c>
      <c r="AD38" s="185" t="s">
        <v>63</v>
      </c>
      <c r="AE38" s="185" t="s">
        <v>63</v>
      </c>
    </row>
    <row r="39" spans="2:31" ht="31.5" thickBot="1" x14ac:dyDescent="0.75">
      <c r="B39" s="493" t="s">
        <v>94</v>
      </c>
      <c r="C39" s="494"/>
      <c r="D39" s="494"/>
      <c r="E39" s="494"/>
      <c r="F39" s="494"/>
      <c r="G39" s="494"/>
      <c r="H39" s="494"/>
      <c r="I39" s="494"/>
      <c r="J39" s="494"/>
      <c r="K39" s="494"/>
      <c r="L39" s="494"/>
      <c r="M39" s="495"/>
      <c r="N39" s="491">
        <f>SUM(N11:Q38)</f>
        <v>2000000</v>
      </c>
      <c r="O39" s="492"/>
      <c r="P39" s="492"/>
      <c r="Q39" s="492"/>
      <c r="R39" s="18"/>
      <c r="S39" s="18"/>
      <c r="T39" s="18"/>
      <c r="U39" s="18"/>
      <c r="V39" s="19"/>
      <c r="Y39" s="209">
        <v>2.9</v>
      </c>
      <c r="Z39" s="5" t="s">
        <v>86</v>
      </c>
      <c r="AB39" s="5">
        <v>2.9</v>
      </c>
      <c r="AC39" s="5" t="s">
        <v>62</v>
      </c>
      <c r="AD39" s="5" t="s">
        <v>63</v>
      </c>
      <c r="AE39" s="5" t="s">
        <v>63</v>
      </c>
    </row>
    <row r="40" spans="2:31" x14ac:dyDescent="0.35">
      <c r="Y40" s="209">
        <v>3</v>
      </c>
      <c r="Z40" s="5" t="s">
        <v>86</v>
      </c>
      <c r="AB40" s="5">
        <v>3</v>
      </c>
      <c r="AC40" s="5" t="s">
        <v>95</v>
      </c>
      <c r="AD40" s="5" t="s">
        <v>96</v>
      </c>
      <c r="AE40" s="5" t="s">
        <v>97</v>
      </c>
    </row>
    <row r="41" spans="2:31" x14ac:dyDescent="0.35">
      <c r="Y41" s="209">
        <v>3.1</v>
      </c>
      <c r="Z41" s="5" t="s">
        <v>98</v>
      </c>
      <c r="AB41" s="5">
        <v>3.1</v>
      </c>
      <c r="AC41" s="5" t="s">
        <v>95</v>
      </c>
      <c r="AD41" s="5" t="s">
        <v>96</v>
      </c>
      <c r="AE41" s="5" t="s">
        <v>97</v>
      </c>
    </row>
    <row r="42" spans="2:31" x14ac:dyDescent="0.35">
      <c r="Y42" s="209">
        <v>3.2</v>
      </c>
      <c r="Z42" s="5" t="s">
        <v>98</v>
      </c>
      <c r="AB42" s="5">
        <v>3.2</v>
      </c>
      <c r="AC42" s="5" t="s">
        <v>95</v>
      </c>
      <c r="AD42" s="5" t="s">
        <v>96</v>
      </c>
      <c r="AE42" s="5" t="s">
        <v>97</v>
      </c>
    </row>
    <row r="43" spans="2:31" x14ac:dyDescent="0.35">
      <c r="Y43" s="209">
        <v>3.3</v>
      </c>
      <c r="Z43" s="5" t="s">
        <v>98</v>
      </c>
      <c r="AB43" s="5">
        <v>3.3</v>
      </c>
      <c r="AC43" s="5" t="s">
        <v>95</v>
      </c>
      <c r="AD43" s="5" t="s">
        <v>96</v>
      </c>
      <c r="AE43" s="5" t="s">
        <v>97</v>
      </c>
    </row>
    <row r="44" spans="2:31" x14ac:dyDescent="0.35">
      <c r="Y44" s="209">
        <v>3.4</v>
      </c>
      <c r="Z44" s="5" t="s">
        <v>98</v>
      </c>
      <c r="AB44" s="5">
        <v>3.4</v>
      </c>
      <c r="AC44" s="5" t="s">
        <v>95</v>
      </c>
      <c r="AD44" s="5" t="s">
        <v>96</v>
      </c>
      <c r="AE44" s="5" t="s">
        <v>97</v>
      </c>
    </row>
    <row r="45" spans="2:31" x14ac:dyDescent="0.35">
      <c r="Y45" s="209">
        <v>3.5</v>
      </c>
      <c r="Z45" s="5" t="s">
        <v>98</v>
      </c>
      <c r="AB45" s="5">
        <v>3.5</v>
      </c>
      <c r="AC45" s="5" t="s">
        <v>95</v>
      </c>
      <c r="AD45" s="5" t="s">
        <v>96</v>
      </c>
      <c r="AE45" s="5" t="s">
        <v>97</v>
      </c>
    </row>
    <row r="46" spans="2:31" x14ac:dyDescent="0.35">
      <c r="Y46" s="209">
        <v>3.6</v>
      </c>
      <c r="Z46" s="5" t="s">
        <v>98</v>
      </c>
      <c r="AB46" s="5">
        <v>3.6</v>
      </c>
      <c r="AC46" s="5" t="s">
        <v>95</v>
      </c>
      <c r="AD46" s="5" t="s">
        <v>96</v>
      </c>
      <c r="AE46" s="5" t="s">
        <v>97</v>
      </c>
    </row>
    <row r="47" spans="2:31" x14ac:dyDescent="0.35">
      <c r="Y47" s="209">
        <v>3.7</v>
      </c>
      <c r="Z47" s="5" t="s">
        <v>98</v>
      </c>
      <c r="AB47" s="5">
        <v>3.7</v>
      </c>
      <c r="AC47" s="5" t="s">
        <v>95</v>
      </c>
      <c r="AD47" s="5" t="s">
        <v>96</v>
      </c>
      <c r="AE47" s="5" t="s">
        <v>97</v>
      </c>
    </row>
    <row r="48" spans="2:31" x14ac:dyDescent="0.35">
      <c r="Y48" s="209">
        <v>3.8</v>
      </c>
      <c r="Z48" s="5" t="s">
        <v>98</v>
      </c>
      <c r="AB48" s="5">
        <v>3.8</v>
      </c>
      <c r="AC48" s="5" t="s">
        <v>95</v>
      </c>
      <c r="AD48" s="5" t="s">
        <v>96</v>
      </c>
      <c r="AE48" s="5" t="s">
        <v>97</v>
      </c>
    </row>
    <row r="49" spans="25:31" x14ac:dyDescent="0.35">
      <c r="Y49" s="209">
        <v>3.9</v>
      </c>
      <c r="Z49" s="5" t="s">
        <v>98</v>
      </c>
      <c r="AB49" s="5">
        <v>3.9</v>
      </c>
      <c r="AC49" s="5" t="s">
        <v>95</v>
      </c>
      <c r="AD49" s="5" t="s">
        <v>96</v>
      </c>
      <c r="AE49" s="5" t="s">
        <v>97</v>
      </c>
    </row>
    <row r="50" spans="25:31" x14ac:dyDescent="0.35">
      <c r="Y50" s="209">
        <v>4</v>
      </c>
      <c r="Z50" s="5" t="s">
        <v>98</v>
      </c>
      <c r="AB50" s="5">
        <v>4</v>
      </c>
      <c r="AC50" s="5" t="s">
        <v>99</v>
      </c>
      <c r="AD50" s="5" t="s">
        <v>100</v>
      </c>
      <c r="AE50" s="5" t="s">
        <v>101</v>
      </c>
    </row>
    <row r="51" spans="25:31" x14ac:dyDescent="0.35">
      <c r="Y51" s="209">
        <v>4.0999999999999996</v>
      </c>
      <c r="Z51" s="5" t="s">
        <v>102</v>
      </c>
      <c r="AB51" s="5">
        <v>4.0999999999999996</v>
      </c>
      <c r="AC51" s="5" t="s">
        <v>99</v>
      </c>
      <c r="AD51" s="5" t="s">
        <v>100</v>
      </c>
      <c r="AE51" s="5" t="s">
        <v>101</v>
      </c>
    </row>
    <row r="52" spans="25:31" x14ac:dyDescent="0.35">
      <c r="Y52" s="209">
        <v>4.2</v>
      </c>
      <c r="Z52" s="5" t="s">
        <v>102</v>
      </c>
      <c r="AB52" s="5">
        <v>4.2</v>
      </c>
      <c r="AC52" s="5" t="s">
        <v>99</v>
      </c>
      <c r="AD52" s="5" t="s">
        <v>100</v>
      </c>
      <c r="AE52" s="5" t="s">
        <v>101</v>
      </c>
    </row>
    <row r="53" spans="25:31" x14ac:dyDescent="0.35">
      <c r="Y53" s="209">
        <v>4.3</v>
      </c>
      <c r="Z53" s="5" t="s">
        <v>102</v>
      </c>
      <c r="AB53" s="5">
        <v>4.3</v>
      </c>
      <c r="AC53" s="5" t="s">
        <v>99</v>
      </c>
      <c r="AD53" s="5" t="s">
        <v>100</v>
      </c>
      <c r="AE53" s="5" t="s">
        <v>101</v>
      </c>
    </row>
    <row r="54" spans="25:31" x14ac:dyDescent="0.35">
      <c r="Y54" s="209">
        <v>4.4000000000000004</v>
      </c>
      <c r="Z54" s="5" t="s">
        <v>102</v>
      </c>
      <c r="AB54" s="5">
        <v>4.4000000000000004</v>
      </c>
      <c r="AC54" s="5" t="s">
        <v>99</v>
      </c>
      <c r="AD54" s="5" t="s">
        <v>100</v>
      </c>
      <c r="AE54" s="5" t="s">
        <v>101</v>
      </c>
    </row>
    <row r="55" spans="25:31" x14ac:dyDescent="0.35">
      <c r="Y55" s="209">
        <v>4.5</v>
      </c>
      <c r="Z55" s="5" t="s">
        <v>102</v>
      </c>
      <c r="AB55" s="5">
        <v>4.5</v>
      </c>
      <c r="AC55" s="5" t="s">
        <v>99</v>
      </c>
      <c r="AD55" s="5" t="s">
        <v>100</v>
      </c>
      <c r="AE55" s="5" t="s">
        <v>101</v>
      </c>
    </row>
    <row r="56" spans="25:31" x14ac:dyDescent="0.35">
      <c r="Y56" s="209">
        <v>4.5999999999999996</v>
      </c>
      <c r="Z56" s="5" t="s">
        <v>102</v>
      </c>
      <c r="AB56" s="5">
        <v>4.5999999999999996</v>
      </c>
      <c r="AC56" s="5" t="s">
        <v>99</v>
      </c>
      <c r="AD56" s="5" t="s">
        <v>100</v>
      </c>
      <c r="AE56" s="5" t="s">
        <v>101</v>
      </c>
    </row>
    <row r="57" spans="25:31" x14ac:dyDescent="0.35">
      <c r="Y57" s="209">
        <v>4.7</v>
      </c>
      <c r="Z57" s="5" t="s">
        <v>102</v>
      </c>
      <c r="AB57" s="5">
        <v>4.7</v>
      </c>
      <c r="AC57" s="5" t="s">
        <v>99</v>
      </c>
      <c r="AD57" s="5" t="s">
        <v>100</v>
      </c>
      <c r="AE57" s="5" t="s">
        <v>101</v>
      </c>
    </row>
    <row r="58" spans="25:31" x14ac:dyDescent="0.35">
      <c r="Y58" s="209">
        <v>4.8</v>
      </c>
      <c r="Z58" s="5" t="s">
        <v>102</v>
      </c>
      <c r="AB58" s="5">
        <v>4.8</v>
      </c>
      <c r="AC58" s="5" t="s">
        <v>99</v>
      </c>
      <c r="AD58" s="5" t="s">
        <v>100</v>
      </c>
      <c r="AE58" s="5" t="s">
        <v>101</v>
      </c>
    </row>
    <row r="59" spans="25:31" x14ac:dyDescent="0.35">
      <c r="Y59" s="209">
        <v>4.9000000000000004</v>
      </c>
      <c r="Z59" s="5" t="s">
        <v>102</v>
      </c>
      <c r="AB59" s="5">
        <v>4.9000000000000004</v>
      </c>
      <c r="AC59" s="5" t="s">
        <v>99</v>
      </c>
      <c r="AD59" s="5" t="s">
        <v>100</v>
      </c>
      <c r="AE59" s="5" t="s">
        <v>101</v>
      </c>
    </row>
    <row r="60" spans="25:31" x14ac:dyDescent="0.35">
      <c r="Y60" s="209">
        <v>5</v>
      </c>
      <c r="Z60" s="5" t="s">
        <v>102</v>
      </c>
      <c r="AB60" s="5">
        <v>5</v>
      </c>
      <c r="AC60" s="5" t="s">
        <v>99</v>
      </c>
      <c r="AD60" s="5" t="s">
        <v>100</v>
      </c>
      <c r="AE60" s="5" t="s">
        <v>101</v>
      </c>
    </row>
  </sheetData>
  <sheetProtection algorithmName="SHA-512" hashValue="5/aJwAfCEfYZ300D46uXASdswCPMIr4lVUX235SoutILGD4ZbMoq2L3MGVCRtapY3vd4dLWcfBJEbbNT4YZZkA==" saltValue="1U6xqk58hwkbnAjPS7rgRA==" spinCount="100000" sheet="1" objects="1" scenarios="1"/>
  <mergeCells count="158">
    <mergeCell ref="N39:Q39"/>
    <mergeCell ref="B39:M39"/>
    <mergeCell ref="N27:Q27"/>
    <mergeCell ref="N28:Q28"/>
    <mergeCell ref="N29:Q29"/>
    <mergeCell ref="N30:Q30"/>
    <mergeCell ref="N31:Q31"/>
    <mergeCell ref="N32:Q32"/>
    <mergeCell ref="N33:Q33"/>
    <mergeCell ref="N34:Q34"/>
    <mergeCell ref="N35:Q35"/>
    <mergeCell ref="B38:D38"/>
    <mergeCell ref="E34:F34"/>
    <mergeCell ref="E35:F35"/>
    <mergeCell ref="E36:F36"/>
    <mergeCell ref="E37:F37"/>
    <mergeCell ref="E38:F38"/>
    <mergeCell ref="G34:J34"/>
    <mergeCell ref="G35:J35"/>
    <mergeCell ref="G36:J36"/>
    <mergeCell ref="B34:D34"/>
    <mergeCell ref="B35:D35"/>
    <mergeCell ref="B36:D36"/>
    <mergeCell ref="B37:D37"/>
    <mergeCell ref="E24:F24"/>
    <mergeCell ref="E25:F25"/>
    <mergeCell ref="N36:Q36"/>
    <mergeCell ref="N37:Q37"/>
    <mergeCell ref="N38:Q38"/>
    <mergeCell ref="R10:V10"/>
    <mergeCell ref="R11:V38"/>
    <mergeCell ref="K9:V9"/>
    <mergeCell ref="N11:Q11"/>
    <mergeCell ref="N12:Q12"/>
    <mergeCell ref="N13:Q13"/>
    <mergeCell ref="N14:Q14"/>
    <mergeCell ref="N15:Q15"/>
    <mergeCell ref="N16:Q16"/>
    <mergeCell ref="N17:Q17"/>
    <mergeCell ref="K13:M13"/>
    <mergeCell ref="K14:M14"/>
    <mergeCell ref="K15:M15"/>
    <mergeCell ref="K16:M16"/>
    <mergeCell ref="K17:M17"/>
    <mergeCell ref="K18:M18"/>
    <mergeCell ref="K19:M19"/>
    <mergeCell ref="K20:M20"/>
    <mergeCell ref="N18:Q18"/>
    <mergeCell ref="N21:Q21"/>
    <mergeCell ref="N22:Q22"/>
    <mergeCell ref="N23:Q23"/>
    <mergeCell ref="N24:Q24"/>
    <mergeCell ref="N25:Q25"/>
    <mergeCell ref="N26:Q26"/>
    <mergeCell ref="Y9:Z9"/>
    <mergeCell ref="K10:M10"/>
    <mergeCell ref="K11:M11"/>
    <mergeCell ref="K12:M12"/>
    <mergeCell ref="N19:Q19"/>
    <mergeCell ref="N20:Q20"/>
    <mergeCell ref="B11:D11"/>
    <mergeCell ref="E11:F11"/>
    <mergeCell ref="B12:D12"/>
    <mergeCell ref="E12:F12"/>
    <mergeCell ref="G9:J9"/>
    <mergeCell ref="G10:J10"/>
    <mergeCell ref="G11:J11"/>
    <mergeCell ref="G12:J12"/>
    <mergeCell ref="N10:Q10"/>
    <mergeCell ref="E9:F9"/>
    <mergeCell ref="B10:D10"/>
    <mergeCell ref="E10:F10"/>
    <mergeCell ref="B15:D15"/>
    <mergeCell ref="B16:D16"/>
    <mergeCell ref="B17:D17"/>
    <mergeCell ref="B18:D18"/>
    <mergeCell ref="B19:D19"/>
    <mergeCell ref="B32:D32"/>
    <mergeCell ref="B33:D33"/>
    <mergeCell ref="E13:F13"/>
    <mergeCell ref="E14:F14"/>
    <mergeCell ref="E15:F15"/>
    <mergeCell ref="E16:F16"/>
    <mergeCell ref="E17:F17"/>
    <mergeCell ref="E18:F18"/>
    <mergeCell ref="E19:F19"/>
    <mergeCell ref="E20:F20"/>
    <mergeCell ref="B26:D26"/>
    <mergeCell ref="B27:D27"/>
    <mergeCell ref="B28:D28"/>
    <mergeCell ref="B29:D29"/>
    <mergeCell ref="B30:D30"/>
    <mergeCell ref="B31:D31"/>
    <mergeCell ref="B20:D20"/>
    <mergeCell ref="B21:D21"/>
    <mergeCell ref="E26:F26"/>
    <mergeCell ref="B22:D22"/>
    <mergeCell ref="B23:D23"/>
    <mergeCell ref="B24:D24"/>
    <mergeCell ref="B25:D25"/>
    <mergeCell ref="B14:D14"/>
    <mergeCell ref="B13:D13"/>
    <mergeCell ref="E33:F33"/>
    <mergeCell ref="G14:J14"/>
    <mergeCell ref="G13:J13"/>
    <mergeCell ref="G15:J15"/>
    <mergeCell ref="G16:J16"/>
    <mergeCell ref="G17:J17"/>
    <mergeCell ref="G18:J18"/>
    <mergeCell ref="G19:J19"/>
    <mergeCell ref="G20:J20"/>
    <mergeCell ref="E27:F27"/>
    <mergeCell ref="E28:F28"/>
    <mergeCell ref="E29:F29"/>
    <mergeCell ref="E30:F30"/>
    <mergeCell ref="E31:F31"/>
    <mergeCell ref="E32:F32"/>
    <mergeCell ref="E21:F21"/>
    <mergeCell ref="E22:F22"/>
    <mergeCell ref="E23:F23"/>
    <mergeCell ref="G31:J31"/>
    <mergeCell ref="G32:J32"/>
    <mergeCell ref="K28:M28"/>
    <mergeCell ref="K29:M29"/>
    <mergeCell ref="K30:M30"/>
    <mergeCell ref="K31:M31"/>
    <mergeCell ref="K32:M32"/>
    <mergeCell ref="K33:M33"/>
    <mergeCell ref="G21:J21"/>
    <mergeCell ref="G22:J22"/>
    <mergeCell ref="G23:J23"/>
    <mergeCell ref="G24:J24"/>
    <mergeCell ref="G25:J25"/>
    <mergeCell ref="G26:J26"/>
    <mergeCell ref="K7:V8"/>
    <mergeCell ref="B7:D9"/>
    <mergeCell ref="E7:F8"/>
    <mergeCell ref="G7:J8"/>
    <mergeCell ref="B4:V6"/>
    <mergeCell ref="G37:J37"/>
    <mergeCell ref="G38:J38"/>
    <mergeCell ref="K34:M34"/>
    <mergeCell ref="K35:M35"/>
    <mergeCell ref="K36:M36"/>
    <mergeCell ref="K37:M37"/>
    <mergeCell ref="K38:M38"/>
    <mergeCell ref="K21:M21"/>
    <mergeCell ref="K22:M22"/>
    <mergeCell ref="K23:M23"/>
    <mergeCell ref="K24:M24"/>
    <mergeCell ref="K25:M25"/>
    <mergeCell ref="K26:M26"/>
    <mergeCell ref="K27:M27"/>
    <mergeCell ref="G33:J33"/>
    <mergeCell ref="G27:J27"/>
    <mergeCell ref="G28:J28"/>
    <mergeCell ref="G29:J29"/>
    <mergeCell ref="G30:J30"/>
  </mergeCells>
  <conditionalFormatting sqref="E9:F9">
    <cfRule type="cellIs" dxfId="89" priority="1" operator="between">
      <formula>4.01</formula>
      <formula>5</formula>
    </cfRule>
    <cfRule type="cellIs" dxfId="88" priority="2" operator="between">
      <formula>3.01</formula>
      <formula>4</formula>
    </cfRule>
    <cfRule type="cellIs" dxfId="87" priority="3" operator="between">
      <formula>"2.01"</formula>
      <formula>"3.00"</formula>
    </cfRule>
    <cfRule type="cellIs" dxfId="86" priority="4" operator="between">
      <formula>0.1</formula>
      <formula>2</formula>
    </cfRule>
  </conditionalFormatting>
  <hyperlinks>
    <hyperlink ref="B11" location="'Abonos Orgánicos'!A1" display="Abonos Orgánicos" xr:uid="{00000000-0004-0000-0600-000000000000}"/>
    <hyperlink ref="B12" location="'Agricultura Orgánica'!A1" display="Agricultura Orgánica" xr:uid="{00000000-0004-0000-0600-000001000000}"/>
    <hyperlink ref="B13" location="Apicultura!A1" display="Apicultura" xr:uid="{00000000-0004-0000-0600-000002000000}"/>
    <hyperlink ref="B14" location="'Banco de Semillas'!A1" display="Banco de Semillas" xr:uid="{00000000-0004-0000-0600-000003000000}"/>
    <hyperlink ref="B15" location="'Barrera Rompe-Vientos'!A1" display="Barrera Rompe-Vientos" xr:uid="{00000000-0004-0000-0600-000004000000}"/>
    <hyperlink ref="B16" location="Biodigestor!A1" display="Biodigestor" xr:uid="{00000000-0004-0000-0600-000005000000}"/>
    <hyperlink ref="B17" location="'Deshidratadores Solares'!A1" display="Deshidratadores Solares" xr:uid="{00000000-0004-0000-0600-000006000000}"/>
    <hyperlink ref="B18" location="'Diversificación de Cultivos'!A1" display="Diversificación de Cultivos" xr:uid="{00000000-0004-0000-0600-000007000000}"/>
    <hyperlink ref="B19" location="Ecoturismo!A1" display="Ecoturismo" xr:uid="{00000000-0004-0000-0600-000008000000}"/>
    <hyperlink ref="B20" location="'Estufas Eficientes'!A1" display="Estufas Eficientes" xr:uid="{00000000-0004-0000-0600-000009000000}"/>
    <hyperlink ref="B21" location="'Hodroponía Solar'!A1" display="Hidroponía Solar" xr:uid="{00000000-0004-0000-0600-00000A000000}"/>
    <hyperlink ref="B22" location="'Huertas Familiares'!A1" display="Huertas Familiares" xr:uid="{00000000-0004-0000-0600-00000B000000}"/>
    <hyperlink ref="B23" location="Invernadero!A1" display="Invernadero" xr:uid="{00000000-0004-0000-0600-00000C000000}"/>
    <hyperlink ref="B24" location="Lombricomposta!A1" display="Lombricomposta" xr:uid="{00000000-0004-0000-0600-00000D000000}"/>
    <hyperlink ref="B25" location="'Manejo Integrado de Nutrientes'!A1" display="Manejo Integrado de Nutrientes" xr:uid="{00000000-0004-0000-0600-00000E000000}"/>
    <hyperlink ref="B26" location="'Manejo Integrado de Plagas'!A1" display="Manejo Integrado de Plagas" xr:uid="{00000000-0004-0000-0600-00000F000000}"/>
    <hyperlink ref="B27" location="Piscicultura!A1" display="Piscicultura" xr:uid="{00000000-0004-0000-0600-000010000000}"/>
    <hyperlink ref="B28" location="'Presa Filtrante'!A1" display="Presas Filtrantes" xr:uid="{00000000-0004-0000-0600-000011000000}"/>
    <hyperlink ref="B29" location="'Reservorio Agua Lluvia'!A1" display="Reservorios de Agua Lluvia" xr:uid="{00000000-0004-0000-0600-000012000000}"/>
    <hyperlink ref="B30" location="'Riego Eficiente'!A1" display="Riego Eficiente " xr:uid="{00000000-0004-0000-0600-000013000000}"/>
    <hyperlink ref="B31" location="'Rotación de Cultivos'!A1" display="Rotación de Cultivos" xr:uid="{00000000-0004-0000-0600-000014000000}"/>
    <hyperlink ref="B32" location="'Sistema Silvoagricola'!A1" display="Sistema Silvoagricola" xr:uid="{00000000-0004-0000-0600-000015000000}"/>
    <hyperlink ref="B33" location="'Sistema Silvopastoril'!A1" display="Sistema Silvopastoril" xr:uid="{00000000-0004-0000-0600-000016000000}"/>
    <hyperlink ref="B34" location="'Sombra Natural'!A1" display="Sombra Natural" xr:uid="{00000000-0004-0000-0600-000017000000}"/>
    <hyperlink ref="B35" location="'Terrazas Agricolas'!A1" display="Terrazas Agricolas" xr:uid="{00000000-0004-0000-0600-000018000000}"/>
    <hyperlink ref="B36" location="'Vivero Mixto'!A1" display="Vivero Mixto" xr:uid="{00000000-0004-0000-0600-000019000000}"/>
    <hyperlink ref="B37" location="'Zanjas Bordo'!A1" display="Zanjas Bordo" xr:uid="{00000000-0004-0000-0600-00001A000000}"/>
    <hyperlink ref="B38" location="'Otras medidas EbA'!A1" display="Otras medidas EbA" xr:uid="{00000000-0004-0000-0600-00001B000000}"/>
    <hyperlink ref="B21:D21" location="'Hidroponía Solar'!A1" display="Hidroponía Solar" xr:uid="{00000000-0004-0000-0600-00001C000000}"/>
  </hyperlink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AI33"/>
  <sheetViews>
    <sheetView topLeftCell="A14" zoomScale="90" zoomScaleNormal="90" workbookViewId="0">
      <selection activeCell="G26" sqref="G26"/>
    </sheetView>
  </sheetViews>
  <sheetFormatPr baseColWidth="10" defaultColWidth="10.90625" defaultRowHeight="14.5" x14ac:dyDescent="0.35"/>
  <cols>
    <col min="1" max="1" width="3.453125" style="190" customWidth="1"/>
    <col min="2" max="2" width="28.90625" style="190" customWidth="1"/>
    <col min="3" max="3" width="82.08984375" style="190" customWidth="1"/>
    <col min="4" max="4" width="4.453125" style="190" customWidth="1"/>
    <col min="5" max="5" width="36.6328125" style="190" customWidth="1"/>
    <col min="6" max="12" width="21.90625" style="190" customWidth="1"/>
    <col min="13" max="13" width="30.453125" style="190" customWidth="1"/>
    <col min="14" max="14" width="16.453125" style="190" customWidth="1"/>
    <col min="15" max="15" width="3.90625" style="190" customWidth="1"/>
    <col min="16" max="16" width="42.453125" style="190" customWidth="1"/>
    <col min="17" max="17" width="14.08984375" style="190" hidden="1" customWidth="1"/>
    <col min="18" max="18" width="10.6328125" style="190" hidden="1" customWidth="1"/>
    <col min="19" max="19" width="11.90625" style="190" hidden="1" customWidth="1"/>
    <col min="20" max="20" width="18.08984375" style="190" hidden="1" customWidth="1"/>
    <col min="21" max="21" width="12.6328125" style="190" hidden="1" customWidth="1"/>
    <col min="22" max="22" width="13" style="190" hidden="1" customWidth="1"/>
    <col min="23" max="23" width="22.6328125" style="190" hidden="1" customWidth="1"/>
    <col min="24" max="24" width="14.453125" style="190" hidden="1" customWidth="1"/>
    <col min="25" max="25" width="23.08984375" style="190" hidden="1" customWidth="1"/>
    <col min="26" max="26" width="3.453125" style="190" hidden="1" customWidth="1"/>
    <col min="27" max="27" width="18.08984375" style="190" hidden="1" customWidth="1"/>
    <col min="28" max="28" width="9.453125" style="190" hidden="1" customWidth="1"/>
    <col min="29" max="29" width="11" style="190" hidden="1" customWidth="1"/>
    <col min="30" max="30" width="16.08984375" style="190" hidden="1" customWidth="1"/>
    <col min="31" max="31" width="11.6328125" style="190" hidden="1" customWidth="1"/>
    <col min="32" max="32" width="16.08984375" style="190" hidden="1" customWidth="1"/>
    <col min="33" max="33" width="17.453125" style="190" hidden="1" customWidth="1"/>
    <col min="34" max="34" width="63.90625" style="190" hidden="1" customWidth="1"/>
    <col min="35" max="35" width="25.90625" style="190" hidden="1" customWidth="1"/>
    <col min="36" max="16384" width="10.90625" style="190"/>
  </cols>
  <sheetData>
    <row r="4" spans="1:35" ht="14.5" customHeight="1" x14ac:dyDescent="0.35">
      <c r="A4" s="188"/>
      <c r="B4" s="189"/>
      <c r="C4" s="531" t="s">
        <v>402</v>
      </c>
      <c r="D4" s="532"/>
      <c r="E4" s="532"/>
      <c r="F4" s="532"/>
      <c r="G4" s="532"/>
      <c r="H4" s="532"/>
      <c r="I4" s="532"/>
      <c r="J4" s="532"/>
      <c r="K4" s="532"/>
      <c r="L4" s="532"/>
      <c r="M4" s="532"/>
      <c r="N4" s="532"/>
    </row>
    <row r="5" spans="1:35" ht="14.5" customHeight="1" x14ac:dyDescent="0.35">
      <c r="B5" s="191"/>
      <c r="C5" s="531"/>
      <c r="D5" s="532"/>
      <c r="E5" s="532"/>
      <c r="F5" s="532"/>
      <c r="G5" s="532"/>
      <c r="H5" s="532"/>
      <c r="I5" s="532"/>
      <c r="J5" s="532"/>
      <c r="K5" s="532"/>
      <c r="L5" s="532"/>
      <c r="M5" s="532"/>
      <c r="N5" s="532"/>
    </row>
    <row r="6" spans="1:35" ht="14.5" customHeight="1" x14ac:dyDescent="0.35">
      <c r="B6" s="191"/>
      <c r="C6" s="531"/>
      <c r="D6" s="532"/>
      <c r="E6" s="532"/>
      <c r="F6" s="532"/>
      <c r="G6" s="532"/>
      <c r="H6" s="532"/>
      <c r="I6" s="532"/>
      <c r="J6" s="532"/>
      <c r="K6" s="532"/>
      <c r="L6" s="532"/>
      <c r="M6" s="532"/>
      <c r="N6" s="532"/>
    </row>
    <row r="7" spans="1:35" ht="14.5" customHeight="1" x14ac:dyDescent="0.35">
      <c r="B7" s="192"/>
      <c r="C7" s="531"/>
      <c r="D7" s="532"/>
      <c r="E7" s="532"/>
      <c r="F7" s="532"/>
      <c r="G7" s="532"/>
      <c r="H7" s="532"/>
      <c r="I7" s="532"/>
      <c r="J7" s="532"/>
      <c r="K7" s="532"/>
      <c r="L7" s="532"/>
      <c r="M7" s="532"/>
      <c r="N7" s="532"/>
    </row>
    <row r="8" spans="1:35" x14ac:dyDescent="0.35">
      <c r="B8" s="533" t="s">
        <v>403</v>
      </c>
      <c r="C8" s="534"/>
      <c r="D8" s="539" t="s">
        <v>404</v>
      </c>
      <c r="E8" s="540"/>
      <c r="F8" s="540"/>
      <c r="G8" s="540"/>
      <c r="H8" s="540"/>
      <c r="I8" s="540"/>
      <c r="J8" s="541"/>
      <c r="K8" s="541"/>
      <c r="L8" s="541"/>
      <c r="M8" s="541"/>
      <c r="N8" s="541"/>
    </row>
    <row r="9" spans="1:35" x14ac:dyDescent="0.35">
      <c r="B9" s="535"/>
      <c r="C9" s="536"/>
      <c r="D9" s="542" t="s">
        <v>405</v>
      </c>
      <c r="E9" s="543"/>
      <c r="F9" s="543"/>
      <c r="G9" s="543"/>
      <c r="H9" s="543"/>
      <c r="I9" s="543"/>
      <c r="J9" s="546"/>
      <c r="K9" s="547"/>
      <c r="L9" s="547"/>
      <c r="M9" s="547"/>
      <c r="N9" s="548"/>
    </row>
    <row r="10" spans="1:35" x14ac:dyDescent="0.35">
      <c r="B10" s="537"/>
      <c r="C10" s="538"/>
      <c r="D10" s="544"/>
      <c r="E10" s="545"/>
      <c r="F10" s="545"/>
      <c r="G10" s="545"/>
      <c r="H10" s="545"/>
      <c r="I10" s="545"/>
      <c r="J10" s="549"/>
      <c r="K10" s="550"/>
      <c r="L10" s="550"/>
      <c r="M10" s="550"/>
      <c r="N10" s="551"/>
    </row>
    <row r="11" spans="1:35" ht="29" x14ac:dyDescent="0.35">
      <c r="B11" s="106" t="s">
        <v>406</v>
      </c>
      <c r="C11" s="106" t="s">
        <v>407</v>
      </c>
      <c r="D11" s="509" t="s">
        <v>408</v>
      </c>
      <c r="E11" s="510"/>
      <c r="F11" s="511" t="s">
        <v>409</v>
      </c>
      <c r="G11" s="511"/>
      <c r="H11" s="511"/>
      <c r="I11" s="511"/>
      <c r="J11" s="512"/>
      <c r="K11" s="512"/>
      <c r="L11" s="512"/>
      <c r="M11" s="85" t="s">
        <v>410</v>
      </c>
      <c r="N11" s="85" t="s">
        <v>411</v>
      </c>
      <c r="R11" s="501">
        <v>1</v>
      </c>
      <c r="S11" s="501"/>
      <c r="T11" s="501"/>
      <c r="U11" s="501"/>
      <c r="V11" s="501"/>
      <c r="W11" s="501"/>
      <c r="X11" s="501"/>
      <c r="Y11" s="513">
        <v>2</v>
      </c>
      <c r="Z11" s="514"/>
      <c r="AA11" s="501">
        <v>3</v>
      </c>
      <c r="AB11" s="501"/>
      <c r="AC11" s="501"/>
      <c r="AD11" s="501">
        <v>4</v>
      </c>
      <c r="AE11" s="501"/>
      <c r="AF11" s="501"/>
      <c r="AG11" s="501"/>
      <c r="AH11" s="501">
        <v>5</v>
      </c>
      <c r="AI11" s="501"/>
    </row>
    <row r="12" spans="1:35" ht="28" customHeight="1" x14ac:dyDescent="0.35">
      <c r="B12" s="502" t="s">
        <v>412</v>
      </c>
      <c r="C12" s="504" t="s">
        <v>413</v>
      </c>
      <c r="D12" s="502">
        <v>1</v>
      </c>
      <c r="E12" s="506" t="s">
        <v>414</v>
      </c>
      <c r="F12" s="86" t="s">
        <v>415</v>
      </c>
      <c r="G12" s="87" t="s">
        <v>416</v>
      </c>
      <c r="H12" s="87" t="s">
        <v>417</v>
      </c>
      <c r="I12" s="88" t="s">
        <v>418</v>
      </c>
      <c r="J12" s="88" t="s">
        <v>419</v>
      </c>
      <c r="K12" s="88" t="s">
        <v>420</v>
      </c>
      <c r="L12" s="88" t="s">
        <v>421</v>
      </c>
      <c r="M12" s="507">
        <v>0.2</v>
      </c>
      <c r="N12" s="515">
        <f>SUM(IF(F13="X",1,0),IF(G13="X",1,0),IF(H13="X",1,0),IF(I13="X",0.5,0),IF(J13="X",0.5,0),IF(K13="X",0.5,0),IF(L13="X",0.5,0))</f>
        <v>0</v>
      </c>
      <c r="R12" s="193" t="s">
        <v>422</v>
      </c>
      <c r="S12" s="193" t="s">
        <v>422</v>
      </c>
      <c r="T12" s="193" t="s">
        <v>422</v>
      </c>
      <c r="U12" s="193" t="s">
        <v>422</v>
      </c>
      <c r="V12" s="193" t="s">
        <v>422</v>
      </c>
      <c r="W12" s="193" t="s">
        <v>422</v>
      </c>
      <c r="X12" s="193" t="s">
        <v>422</v>
      </c>
      <c r="Y12" s="193" t="s">
        <v>423</v>
      </c>
      <c r="Z12" s="193" t="s">
        <v>424</v>
      </c>
      <c r="AA12" s="90" t="s">
        <v>425</v>
      </c>
      <c r="AB12" s="90" t="s">
        <v>426</v>
      </c>
      <c r="AC12" s="91" t="s">
        <v>427</v>
      </c>
      <c r="AD12" s="90" t="s">
        <v>428</v>
      </c>
      <c r="AE12" s="90" t="s">
        <v>429</v>
      </c>
      <c r="AF12" s="90" t="s">
        <v>430</v>
      </c>
      <c r="AG12" s="91" t="s">
        <v>431</v>
      </c>
      <c r="AH12" s="90" t="s">
        <v>423</v>
      </c>
      <c r="AI12" s="120" t="s">
        <v>424</v>
      </c>
    </row>
    <row r="13" spans="1:35" ht="63.65" customHeight="1" x14ac:dyDescent="0.35">
      <c r="B13" s="503"/>
      <c r="C13" s="505"/>
      <c r="D13" s="503"/>
      <c r="E13" s="506"/>
      <c r="F13" s="194"/>
      <c r="G13" s="194"/>
      <c r="H13" s="194"/>
      <c r="I13" s="194"/>
      <c r="J13" s="194"/>
      <c r="K13" s="194"/>
      <c r="L13" s="194"/>
      <c r="M13" s="508"/>
      <c r="N13" s="515"/>
      <c r="R13" s="193">
        <v>1</v>
      </c>
      <c r="S13" s="193">
        <v>1</v>
      </c>
      <c r="T13" s="193">
        <v>1</v>
      </c>
      <c r="U13" s="195">
        <v>0.5</v>
      </c>
      <c r="V13" s="195">
        <v>0.5</v>
      </c>
      <c r="W13" s="195">
        <v>0.5</v>
      </c>
      <c r="X13" s="195">
        <v>0.5</v>
      </c>
      <c r="Y13" s="193">
        <v>5</v>
      </c>
      <c r="Z13" s="193">
        <v>0</v>
      </c>
      <c r="AA13" s="193">
        <v>5</v>
      </c>
      <c r="AB13" s="193">
        <v>3</v>
      </c>
      <c r="AC13" s="196">
        <v>0</v>
      </c>
      <c r="AD13" s="90">
        <v>5</v>
      </c>
      <c r="AE13" s="90">
        <v>5</v>
      </c>
      <c r="AF13" s="90">
        <v>0</v>
      </c>
      <c r="AG13" s="91">
        <v>5</v>
      </c>
      <c r="AH13" s="90">
        <v>5</v>
      </c>
      <c r="AI13" s="120">
        <v>0</v>
      </c>
    </row>
    <row r="14" spans="1:35" ht="144.65" customHeight="1" x14ac:dyDescent="0.35">
      <c r="B14" s="95" t="s">
        <v>432</v>
      </c>
      <c r="C14" s="96" t="s">
        <v>433</v>
      </c>
      <c r="D14" s="95">
        <v>2</v>
      </c>
      <c r="E14" s="97" t="s">
        <v>434</v>
      </c>
      <c r="F14" s="98"/>
      <c r="G14" s="529" t="s">
        <v>435</v>
      </c>
      <c r="H14" s="530"/>
      <c r="I14" s="530"/>
      <c r="J14" s="530"/>
      <c r="K14" s="530"/>
      <c r="L14" s="530"/>
      <c r="M14" s="197">
        <v>0.2</v>
      </c>
      <c r="N14" s="198" t="e">
        <f>HLOOKUP(F14,AH12:AI13,2,0)</f>
        <v>#N/A</v>
      </c>
    </row>
    <row r="15" spans="1:35" ht="101.5" customHeight="1" x14ac:dyDescent="0.35">
      <c r="B15" s="95" t="s">
        <v>436</v>
      </c>
      <c r="C15" s="96" t="s">
        <v>437</v>
      </c>
      <c r="D15" s="95">
        <v>3</v>
      </c>
      <c r="E15" s="96" t="s">
        <v>438</v>
      </c>
      <c r="F15" s="98"/>
      <c r="G15" s="529" t="s">
        <v>435</v>
      </c>
      <c r="H15" s="530"/>
      <c r="I15" s="530"/>
      <c r="J15" s="530"/>
      <c r="K15" s="530"/>
      <c r="L15" s="530"/>
      <c r="M15" s="197">
        <v>0.2</v>
      </c>
      <c r="N15" s="198" t="e">
        <f>HLOOKUP(F15,AA12:AC13,2,0)</f>
        <v>#N/A</v>
      </c>
    </row>
    <row r="16" spans="1:35" s="199" customFormat="1" ht="54" customHeight="1" x14ac:dyDescent="0.35">
      <c r="B16" s="95" t="s">
        <v>439</v>
      </c>
      <c r="C16" s="96" t="s">
        <v>440</v>
      </c>
      <c r="D16" s="95">
        <v>4</v>
      </c>
      <c r="E16" s="97" t="s">
        <v>441</v>
      </c>
      <c r="F16" s="98"/>
      <c r="G16" s="529" t="s">
        <v>435</v>
      </c>
      <c r="H16" s="530"/>
      <c r="I16" s="530"/>
      <c r="J16" s="530"/>
      <c r="K16" s="530"/>
      <c r="L16" s="530"/>
      <c r="M16" s="197">
        <v>0.2</v>
      </c>
      <c r="N16" s="198" t="e">
        <f>HLOOKUP(F16,AD12:AG13,2,0)</f>
        <v>#N/A</v>
      </c>
    </row>
    <row r="17" spans="2:23" ht="61" customHeight="1" x14ac:dyDescent="0.35">
      <c r="B17" s="95" t="s">
        <v>442</v>
      </c>
      <c r="C17" s="96" t="s">
        <v>443</v>
      </c>
      <c r="D17" s="95">
        <v>5</v>
      </c>
      <c r="E17" s="97" t="s">
        <v>444</v>
      </c>
      <c r="F17" s="98"/>
      <c r="G17" s="529" t="s">
        <v>435</v>
      </c>
      <c r="H17" s="530"/>
      <c r="I17" s="530"/>
      <c r="J17" s="530"/>
      <c r="K17" s="530"/>
      <c r="L17" s="530"/>
      <c r="M17" s="197">
        <v>0.2</v>
      </c>
      <c r="N17" s="198" t="e">
        <f>HLOOKUP(F17,AH12:AI13,2,0)</f>
        <v>#N/A</v>
      </c>
    </row>
    <row r="18" spans="2:23" ht="23.5" customHeight="1" x14ac:dyDescent="0.35">
      <c r="B18" s="516" t="s">
        <v>445</v>
      </c>
      <c r="C18" s="517"/>
      <c r="D18" s="517"/>
      <c r="E18" s="517"/>
      <c r="F18" s="517"/>
      <c r="G18" s="517"/>
      <c r="H18" s="517"/>
      <c r="I18" s="517"/>
      <c r="J18" s="517"/>
      <c r="K18" s="517"/>
      <c r="L18" s="518"/>
      <c r="M18" s="525" t="s">
        <v>446</v>
      </c>
      <c r="N18" s="526" t="e">
        <f>IF(((M12*N12)+(M14*N14)+(M15*N15)+(M16*N16)+(M17*N17))&gt;5,5,((M12*N12)+(M14*N14)+(M15*N15)+(M16*N16)+(M17*N17)))</f>
        <v>#N/A</v>
      </c>
    </row>
    <row r="19" spans="2:23" ht="14.5" customHeight="1" x14ac:dyDescent="0.35">
      <c r="B19" s="519"/>
      <c r="C19" s="520"/>
      <c r="D19" s="520"/>
      <c r="E19" s="520"/>
      <c r="F19" s="520"/>
      <c r="G19" s="520"/>
      <c r="H19" s="520"/>
      <c r="I19" s="520"/>
      <c r="J19" s="520"/>
      <c r="K19" s="520"/>
      <c r="L19" s="521"/>
      <c r="M19" s="525"/>
      <c r="N19" s="527"/>
      <c r="P19" s="200"/>
      <c r="Q19" s="200"/>
      <c r="R19" s="200"/>
      <c r="S19" s="200"/>
      <c r="T19" s="200"/>
      <c r="U19" s="200"/>
      <c r="V19" s="200"/>
      <c r="W19" s="200"/>
    </row>
    <row r="20" spans="2:23" ht="14.5" customHeight="1" x14ac:dyDescent="0.35">
      <c r="B20" s="519"/>
      <c r="C20" s="520"/>
      <c r="D20" s="520"/>
      <c r="E20" s="520"/>
      <c r="F20" s="520"/>
      <c r="G20" s="520"/>
      <c r="H20" s="520"/>
      <c r="I20" s="520"/>
      <c r="J20" s="520"/>
      <c r="K20" s="520"/>
      <c r="L20" s="521"/>
      <c r="M20" s="525"/>
      <c r="N20" s="527"/>
      <c r="P20" s="201"/>
      <c r="Q20" s="201"/>
      <c r="R20" s="201"/>
      <c r="S20" s="201"/>
      <c r="T20" s="201"/>
      <c r="U20" s="201"/>
      <c r="V20" s="201"/>
      <c r="W20" s="201"/>
    </row>
    <row r="21" spans="2:23" ht="14.5" customHeight="1" x14ac:dyDescent="0.35">
      <c r="B21" s="519"/>
      <c r="C21" s="520"/>
      <c r="D21" s="520"/>
      <c r="E21" s="520"/>
      <c r="F21" s="520"/>
      <c r="G21" s="520"/>
      <c r="H21" s="520"/>
      <c r="I21" s="520"/>
      <c r="J21" s="520"/>
      <c r="K21" s="520"/>
      <c r="L21" s="521"/>
      <c r="M21" s="525"/>
      <c r="N21" s="527"/>
      <c r="P21" s="202"/>
      <c r="Q21" s="202"/>
      <c r="R21" s="202"/>
      <c r="S21" s="202"/>
      <c r="T21" s="202"/>
      <c r="U21" s="202"/>
      <c r="V21" s="202"/>
      <c r="W21" s="202"/>
    </row>
    <row r="22" spans="2:23" ht="14.5" customHeight="1" x14ac:dyDescent="0.35">
      <c r="B22" s="519"/>
      <c r="C22" s="520"/>
      <c r="D22" s="520"/>
      <c r="E22" s="520"/>
      <c r="F22" s="520"/>
      <c r="G22" s="520"/>
      <c r="H22" s="520"/>
      <c r="I22" s="520"/>
      <c r="J22" s="520"/>
      <c r="K22" s="520"/>
      <c r="L22" s="521"/>
      <c r="M22" s="525"/>
      <c r="N22" s="527"/>
      <c r="P22" s="203"/>
      <c r="Q22" s="203"/>
      <c r="R22" s="203"/>
      <c r="S22" s="203"/>
      <c r="T22" s="203"/>
      <c r="U22" s="203"/>
      <c r="V22" s="203"/>
      <c r="W22" s="203"/>
    </row>
    <row r="23" spans="2:23" ht="14.5" customHeight="1" x14ac:dyDescent="0.35">
      <c r="B23" s="519"/>
      <c r="C23" s="520"/>
      <c r="D23" s="520"/>
      <c r="E23" s="520"/>
      <c r="F23" s="520"/>
      <c r="G23" s="520"/>
      <c r="H23" s="520"/>
      <c r="I23" s="520"/>
      <c r="J23" s="520"/>
      <c r="K23" s="520"/>
      <c r="L23" s="521"/>
      <c r="M23" s="525"/>
      <c r="N23" s="527"/>
    </row>
    <row r="24" spans="2:23" ht="14.5" customHeight="1" x14ac:dyDescent="0.35">
      <c r="B24" s="519"/>
      <c r="C24" s="520"/>
      <c r="D24" s="520"/>
      <c r="E24" s="520"/>
      <c r="F24" s="520"/>
      <c r="G24" s="520"/>
      <c r="H24" s="520"/>
      <c r="I24" s="520"/>
      <c r="J24" s="520"/>
      <c r="K24" s="520"/>
      <c r="L24" s="521"/>
      <c r="M24" s="525"/>
      <c r="N24" s="527"/>
    </row>
    <row r="25" spans="2:23" ht="14.5" customHeight="1" x14ac:dyDescent="0.35">
      <c r="B25" s="522"/>
      <c r="C25" s="523"/>
      <c r="D25" s="523"/>
      <c r="E25" s="523"/>
      <c r="F25" s="523"/>
      <c r="G25" s="523"/>
      <c r="H25" s="523"/>
      <c r="I25" s="523"/>
      <c r="J25" s="523"/>
      <c r="K25" s="523"/>
      <c r="L25" s="524"/>
      <c r="M25" s="525"/>
      <c r="N25" s="528"/>
    </row>
    <row r="29" spans="2:23" ht="15.5" x14ac:dyDescent="0.35">
      <c r="E29" s="498" t="s">
        <v>390</v>
      </c>
      <c r="F29" s="499"/>
      <c r="G29" s="498" t="s">
        <v>391</v>
      </c>
      <c r="H29" s="499"/>
      <c r="I29" s="498" t="s">
        <v>447</v>
      </c>
      <c r="J29" s="499"/>
      <c r="K29" s="498" t="s">
        <v>392</v>
      </c>
      <c r="L29" s="499"/>
    </row>
    <row r="30" spans="2:23" ht="64.5" customHeight="1" x14ac:dyDescent="0.35">
      <c r="E30" s="294" t="s">
        <v>448</v>
      </c>
      <c r="F30" s="294"/>
      <c r="G30" s="500" t="s">
        <v>62</v>
      </c>
      <c r="H30" s="500"/>
      <c r="I30" s="294" t="s">
        <v>449</v>
      </c>
      <c r="J30" s="294"/>
      <c r="K30" s="294" t="s">
        <v>63</v>
      </c>
      <c r="L30" s="294"/>
    </row>
    <row r="31" spans="2:23" ht="64.5" customHeight="1" x14ac:dyDescent="0.35">
      <c r="E31" s="294" t="s">
        <v>450</v>
      </c>
      <c r="F31" s="294"/>
      <c r="G31" s="496" t="s">
        <v>95</v>
      </c>
      <c r="H31" s="496"/>
      <c r="I31" s="294" t="s">
        <v>97</v>
      </c>
      <c r="J31" s="294"/>
      <c r="K31" s="294" t="s">
        <v>96</v>
      </c>
      <c r="L31" s="294"/>
    </row>
    <row r="32" spans="2:23" ht="64.5" customHeight="1" x14ac:dyDescent="0.35">
      <c r="E32" s="294" t="s">
        <v>451</v>
      </c>
      <c r="F32" s="294"/>
      <c r="G32" s="497" t="s">
        <v>99</v>
      </c>
      <c r="H32" s="497"/>
      <c r="I32" s="294" t="s">
        <v>101</v>
      </c>
      <c r="J32" s="294"/>
      <c r="K32" s="294" t="s">
        <v>100</v>
      </c>
      <c r="L32" s="294"/>
    </row>
    <row r="33" ht="31.5" customHeight="1" x14ac:dyDescent="0.35"/>
  </sheetData>
  <sheetProtection algorithmName="SHA-512" hashValue="IkFZ71Zo7a2hwKn6Ma6O7fYFeahWOumNPC7v43V2g07mgUboo3GvE1+JSFpqKYnVuRHU2+RMS3r9P551um00mA==" saltValue="rAHdMaukTZtnzseJ3iS52w==" spinCount="100000" sheet="1" objects="1" scenarios="1"/>
  <mergeCells count="41">
    <mergeCell ref="C4:N7"/>
    <mergeCell ref="B8:C10"/>
    <mergeCell ref="D8:N8"/>
    <mergeCell ref="D9:I10"/>
    <mergeCell ref="J9:N10"/>
    <mergeCell ref="B18:L25"/>
    <mergeCell ref="M18:M25"/>
    <mergeCell ref="N18:N25"/>
    <mergeCell ref="G14:L14"/>
    <mergeCell ref="G15:L15"/>
    <mergeCell ref="G16:L16"/>
    <mergeCell ref="G17:L17"/>
    <mergeCell ref="AA11:AC11"/>
    <mergeCell ref="AD11:AG11"/>
    <mergeCell ref="AH11:AI11"/>
    <mergeCell ref="B12:B13"/>
    <mergeCell ref="C12:C13"/>
    <mergeCell ref="D12:D13"/>
    <mergeCell ref="E12:E13"/>
    <mergeCell ref="M12:M13"/>
    <mergeCell ref="D11:E11"/>
    <mergeCell ref="F11:L11"/>
    <mergeCell ref="R11:X11"/>
    <mergeCell ref="Y11:Z11"/>
    <mergeCell ref="N12:N13"/>
    <mergeCell ref="K29:L29"/>
    <mergeCell ref="E30:F30"/>
    <mergeCell ref="G30:H30"/>
    <mergeCell ref="I30:J30"/>
    <mergeCell ref="K30:L30"/>
    <mergeCell ref="E29:F29"/>
    <mergeCell ref="G29:H29"/>
    <mergeCell ref="I29:J29"/>
    <mergeCell ref="E31:F31"/>
    <mergeCell ref="G31:H31"/>
    <mergeCell ref="I31:J31"/>
    <mergeCell ref="K31:L31"/>
    <mergeCell ref="E32:F32"/>
    <mergeCell ref="G32:H32"/>
    <mergeCell ref="I32:J32"/>
    <mergeCell ref="K32:L32"/>
  </mergeCells>
  <conditionalFormatting sqref="N18">
    <cfRule type="cellIs" dxfId="85" priority="1" operator="between">
      <formula>4</formula>
      <formula>5</formula>
    </cfRule>
    <cfRule type="cellIs" dxfId="84" priority="2" operator="between">
      <formula>0</formula>
      <formula>2.99</formula>
    </cfRule>
    <cfRule type="cellIs" priority="3" operator="between">
      <formula>0</formula>
      <formula>2.99</formula>
    </cfRule>
    <cfRule type="cellIs" dxfId="83" priority="4" operator="between">
      <formula>3</formula>
      <formula>"3.99"</formula>
    </cfRule>
    <cfRule type="cellIs" dxfId="82" priority="5" operator="between">
      <formula>4</formula>
      <formula>5</formula>
    </cfRule>
  </conditionalFormatting>
  <dataValidations count="4">
    <dataValidation type="list" allowBlank="1" showInputMessage="1" showErrorMessage="1" sqref="F17" xr:uid="{00000000-0002-0000-0700-000000000000}">
      <formula1>$AH$12:$AI$12</formula1>
    </dataValidation>
    <dataValidation type="list" allowBlank="1" showInputMessage="1" showErrorMessage="1" sqref="F16" xr:uid="{00000000-0002-0000-0700-000001000000}">
      <formula1>$AD$12:$AG$12</formula1>
    </dataValidation>
    <dataValidation type="list" allowBlank="1" showInputMessage="1" showErrorMessage="1" sqref="F15" xr:uid="{00000000-0002-0000-0700-000002000000}">
      <formula1>$AA$12:$AC$12</formula1>
    </dataValidation>
    <dataValidation type="list" allowBlank="1" showInputMessage="1" showErrorMessage="1" sqref="F14" xr:uid="{00000000-0002-0000-0700-000003000000}">
      <formula1>$Y$12:$Z$12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AJ33"/>
  <sheetViews>
    <sheetView topLeftCell="A11" zoomScale="90" zoomScaleNormal="90" workbookViewId="0"/>
  </sheetViews>
  <sheetFormatPr baseColWidth="10" defaultColWidth="10.90625" defaultRowHeight="14.5" x14ac:dyDescent="0.35"/>
  <cols>
    <col min="1" max="1" width="3.453125" style="1" customWidth="1"/>
    <col min="2" max="2" width="28.90625" style="1" customWidth="1"/>
    <col min="3" max="3" width="52.453125" style="1" customWidth="1"/>
    <col min="4" max="4" width="4.453125" style="1" customWidth="1"/>
    <col min="5" max="5" width="36.6328125" style="1" customWidth="1"/>
    <col min="6" max="6" width="23.08984375" style="1" customWidth="1"/>
    <col min="7" max="12" width="21.90625" style="1" customWidth="1"/>
    <col min="13" max="13" width="22.453125" style="1" customWidth="1"/>
    <col min="14" max="14" width="16.453125" style="1" customWidth="1"/>
    <col min="15" max="15" width="3.90625" style="1" customWidth="1"/>
    <col min="16" max="16" width="16.453125" style="1" customWidth="1"/>
    <col min="17" max="17" width="2.453125" style="1" hidden="1" customWidth="1"/>
    <col min="18" max="20" width="1.90625" style="1" hidden="1" customWidth="1"/>
    <col min="21" max="21" width="16.453125" style="1" hidden="1" customWidth="1"/>
    <col min="22" max="22" width="21.453125" style="1" hidden="1" customWidth="1"/>
    <col min="23" max="23" width="9.453125" style="1" hidden="1" customWidth="1"/>
    <col min="24" max="24" width="4.453125" style="1" hidden="1" customWidth="1"/>
    <col min="25" max="25" width="19.90625" style="1" hidden="1" customWidth="1"/>
    <col min="26" max="26" width="12.6328125" style="1" hidden="1" customWidth="1"/>
    <col min="27" max="27" width="10.08984375" style="1" hidden="1" customWidth="1"/>
    <col min="28" max="28" width="8.6328125" style="1" hidden="1" customWidth="1"/>
    <col min="29" max="29" width="8.36328125" style="1" hidden="1" customWidth="1"/>
    <col min="30" max="30" width="14.08984375" style="1" hidden="1" customWidth="1"/>
    <col min="31" max="31" width="8.08984375" style="1" hidden="1" customWidth="1"/>
    <col min="32" max="32" width="10.453125" style="1" hidden="1" customWidth="1"/>
    <col min="33" max="33" width="7" style="1" hidden="1" customWidth="1"/>
    <col min="34" max="34" width="8.90625" style="1" hidden="1" customWidth="1"/>
    <col min="35" max="35" width="8.453125" style="1" hidden="1" customWidth="1"/>
    <col min="36" max="36" width="7.90625" style="1" hidden="1" customWidth="1"/>
    <col min="37" max="16384" width="10.90625" style="1"/>
  </cols>
  <sheetData>
    <row r="4" spans="2:36" ht="14.5" customHeight="1" x14ac:dyDescent="0.35">
      <c r="B4" s="81"/>
      <c r="C4" s="564" t="s">
        <v>452</v>
      </c>
      <c r="D4" s="565"/>
      <c r="E4" s="565"/>
      <c r="F4" s="565"/>
      <c r="G4" s="565"/>
      <c r="H4" s="565"/>
      <c r="I4" s="565"/>
      <c r="J4" s="565"/>
      <c r="K4" s="565"/>
      <c r="L4" s="565"/>
      <c r="M4" s="565"/>
      <c r="N4" s="565"/>
    </row>
    <row r="5" spans="2:36" ht="14.5" customHeight="1" x14ac:dyDescent="0.35">
      <c r="B5" s="82"/>
      <c r="C5" s="564"/>
      <c r="D5" s="565"/>
      <c r="E5" s="565"/>
      <c r="F5" s="565"/>
      <c r="G5" s="565"/>
      <c r="H5" s="565"/>
      <c r="I5" s="565"/>
      <c r="J5" s="565"/>
      <c r="K5" s="565"/>
      <c r="L5" s="565"/>
      <c r="M5" s="565"/>
      <c r="N5" s="565"/>
    </row>
    <row r="6" spans="2:36" ht="14.5" customHeight="1" x14ac:dyDescent="0.35">
      <c r="B6" s="82"/>
      <c r="C6" s="564"/>
      <c r="D6" s="565"/>
      <c r="E6" s="565"/>
      <c r="F6" s="565"/>
      <c r="G6" s="565"/>
      <c r="H6" s="565"/>
      <c r="I6" s="565"/>
      <c r="J6" s="565"/>
      <c r="K6" s="565"/>
      <c r="L6" s="565"/>
      <c r="M6" s="565"/>
      <c r="N6" s="565"/>
    </row>
    <row r="7" spans="2:36" ht="14.5" customHeight="1" x14ac:dyDescent="0.35">
      <c r="B7" s="83"/>
      <c r="C7" s="564"/>
      <c r="D7" s="565"/>
      <c r="E7" s="565"/>
      <c r="F7" s="565"/>
      <c r="G7" s="565"/>
      <c r="H7" s="565"/>
      <c r="I7" s="565"/>
      <c r="J7" s="565"/>
      <c r="K7" s="565"/>
      <c r="L7" s="565"/>
      <c r="M7" s="565"/>
      <c r="N7" s="565"/>
    </row>
    <row r="8" spans="2:36" ht="14.5" customHeight="1" x14ac:dyDescent="0.35">
      <c r="B8" s="566" t="s">
        <v>403</v>
      </c>
      <c r="C8" s="567"/>
      <c r="D8" s="570" t="s">
        <v>404</v>
      </c>
      <c r="E8" s="571"/>
      <c r="F8" s="571"/>
      <c r="G8" s="571"/>
      <c r="H8" s="571"/>
      <c r="I8" s="571"/>
      <c r="J8" s="571"/>
      <c r="K8" s="571"/>
      <c r="L8" s="571"/>
      <c r="M8" s="571"/>
      <c r="N8" s="571"/>
    </row>
    <row r="9" spans="2:36" ht="22" customHeight="1" x14ac:dyDescent="0.35">
      <c r="B9" s="566"/>
      <c r="C9" s="567"/>
      <c r="D9" s="572" t="s">
        <v>405</v>
      </c>
      <c r="E9" s="572"/>
      <c r="F9" s="572"/>
      <c r="G9" s="572"/>
      <c r="H9" s="572"/>
      <c r="I9" s="572"/>
      <c r="J9" s="574"/>
      <c r="K9" s="575"/>
      <c r="L9" s="575"/>
      <c r="M9" s="575"/>
      <c r="N9" s="576"/>
    </row>
    <row r="10" spans="2:36" ht="4" customHeight="1" x14ac:dyDescent="0.35">
      <c r="B10" s="568"/>
      <c r="C10" s="569"/>
      <c r="D10" s="573"/>
      <c r="E10" s="573"/>
      <c r="F10" s="573"/>
      <c r="G10" s="573"/>
      <c r="H10" s="573"/>
      <c r="I10" s="573"/>
      <c r="J10" s="577"/>
      <c r="K10" s="578"/>
      <c r="L10" s="578"/>
      <c r="M10" s="578"/>
      <c r="N10" s="579"/>
    </row>
    <row r="11" spans="2:36" ht="61.5" customHeight="1" x14ac:dyDescent="0.35">
      <c r="B11" s="84" t="s">
        <v>406</v>
      </c>
      <c r="C11" s="84" t="s">
        <v>407</v>
      </c>
      <c r="D11" s="597" t="s">
        <v>408</v>
      </c>
      <c r="E11" s="598"/>
      <c r="F11" s="597" t="s">
        <v>453</v>
      </c>
      <c r="G11" s="599"/>
      <c r="H11" s="599"/>
      <c r="I11" s="599"/>
      <c r="J11" s="599"/>
      <c r="K11" s="599"/>
      <c r="L11" s="598"/>
      <c r="M11" s="106" t="s">
        <v>454</v>
      </c>
      <c r="N11" s="106" t="s">
        <v>411</v>
      </c>
      <c r="R11" s="561">
        <v>1</v>
      </c>
      <c r="S11" s="561"/>
      <c r="T11" s="561"/>
      <c r="U11" s="561"/>
      <c r="V11" s="561"/>
      <c r="W11" s="561"/>
      <c r="X11" s="561"/>
      <c r="Y11" s="562">
        <v>2</v>
      </c>
      <c r="Z11" s="563"/>
      <c r="AA11" s="561">
        <v>3</v>
      </c>
      <c r="AB11" s="561"/>
      <c r="AC11" s="561"/>
      <c r="AD11" s="561">
        <v>4</v>
      </c>
      <c r="AE11" s="561"/>
      <c r="AF11" s="561"/>
      <c r="AG11" s="561"/>
      <c r="AH11" s="561">
        <v>5</v>
      </c>
      <c r="AI11" s="561"/>
    </row>
    <row r="12" spans="2:36" ht="62.5" customHeight="1" x14ac:dyDescent="0.35">
      <c r="B12" s="559" t="s">
        <v>412</v>
      </c>
      <c r="C12" s="553" t="s">
        <v>455</v>
      </c>
      <c r="D12" s="502">
        <v>1</v>
      </c>
      <c r="E12" s="560" t="s">
        <v>456</v>
      </c>
      <c r="F12" s="87" t="s">
        <v>457</v>
      </c>
      <c r="G12" s="87" t="s">
        <v>458</v>
      </c>
      <c r="H12" s="88" t="s">
        <v>459</v>
      </c>
      <c r="I12" s="88" t="s">
        <v>77</v>
      </c>
      <c r="J12" s="88" t="s">
        <v>460</v>
      </c>
      <c r="K12" s="107"/>
      <c r="L12" s="88"/>
      <c r="M12" s="557">
        <v>0.2</v>
      </c>
      <c r="N12" s="602">
        <f>SUM(IF(F13="X",1.5,0),IF(G13="X",1.5,0),IF(H13="X",0.7),IF(I13="X",0.7),IF(J13="x",0.6,0))</f>
        <v>0</v>
      </c>
      <c r="R12" s="89" t="s">
        <v>422</v>
      </c>
      <c r="S12" s="89" t="s">
        <v>422</v>
      </c>
      <c r="T12" s="89" t="s">
        <v>422</v>
      </c>
      <c r="U12" s="89" t="s">
        <v>422</v>
      </c>
      <c r="V12" s="89" t="s">
        <v>422</v>
      </c>
      <c r="W12" s="89" t="s">
        <v>422</v>
      </c>
      <c r="X12" s="89" t="s">
        <v>422</v>
      </c>
      <c r="Y12" s="89" t="s">
        <v>423</v>
      </c>
      <c r="Z12" s="89" t="s">
        <v>424</v>
      </c>
      <c r="AA12" s="90" t="s">
        <v>425</v>
      </c>
      <c r="AB12" s="90" t="s">
        <v>426</v>
      </c>
      <c r="AC12" s="91" t="s">
        <v>427</v>
      </c>
      <c r="AD12" s="90" t="s">
        <v>428</v>
      </c>
      <c r="AE12" s="90" t="s">
        <v>429</v>
      </c>
      <c r="AF12" s="90" t="s">
        <v>430</v>
      </c>
      <c r="AG12" s="91" t="s">
        <v>431</v>
      </c>
      <c r="AH12" s="92" t="s">
        <v>423</v>
      </c>
      <c r="AI12" s="93" t="s">
        <v>424</v>
      </c>
    </row>
    <row r="13" spans="2:36" x14ac:dyDescent="0.35">
      <c r="B13" s="559"/>
      <c r="C13" s="554"/>
      <c r="D13" s="503"/>
      <c r="E13" s="506"/>
      <c r="F13" s="108"/>
      <c r="G13" s="108"/>
      <c r="H13" s="108"/>
      <c r="I13" s="108"/>
      <c r="J13" s="108"/>
      <c r="K13" s="94"/>
      <c r="L13" s="94"/>
      <c r="M13" s="558"/>
      <c r="N13" s="602"/>
      <c r="R13" s="109">
        <v>1</v>
      </c>
      <c r="S13" s="109">
        <v>1</v>
      </c>
      <c r="T13" s="109">
        <v>1</v>
      </c>
      <c r="U13" s="109">
        <v>1</v>
      </c>
      <c r="V13" s="109">
        <v>1</v>
      </c>
      <c r="W13" s="109">
        <v>1</v>
      </c>
      <c r="X13" s="109">
        <v>1</v>
      </c>
      <c r="Y13" s="109">
        <v>5</v>
      </c>
      <c r="Z13" s="109">
        <v>0</v>
      </c>
      <c r="AA13" s="109">
        <v>5</v>
      </c>
      <c r="AB13" s="109">
        <v>3</v>
      </c>
      <c r="AC13" s="110">
        <v>0</v>
      </c>
      <c r="AD13" s="111">
        <v>5</v>
      </c>
      <c r="AE13" s="111">
        <v>5</v>
      </c>
      <c r="AF13" s="111">
        <v>0</v>
      </c>
      <c r="AG13" s="112">
        <v>5</v>
      </c>
      <c r="AH13" s="113">
        <v>5</v>
      </c>
      <c r="AI13" s="114">
        <v>0</v>
      </c>
    </row>
    <row r="14" spans="2:36" ht="51.65" customHeight="1" x14ac:dyDescent="0.35">
      <c r="B14" s="95" t="s">
        <v>432</v>
      </c>
      <c r="C14" s="115" t="s">
        <v>461</v>
      </c>
      <c r="D14" s="116">
        <v>2</v>
      </c>
      <c r="E14" s="96" t="s">
        <v>462</v>
      </c>
      <c r="F14" s="117"/>
      <c r="G14" s="603" t="s">
        <v>435</v>
      </c>
      <c r="H14" s="604"/>
      <c r="I14" s="604"/>
      <c r="J14" s="604"/>
      <c r="K14" s="604"/>
      <c r="L14" s="605"/>
      <c r="M14" s="118">
        <v>0.2</v>
      </c>
      <c r="N14" s="136">
        <f>IF(F14="Si",5,0)</f>
        <v>0</v>
      </c>
      <c r="Q14" s="119"/>
      <c r="R14" s="89"/>
      <c r="S14" s="89"/>
      <c r="T14" s="89"/>
      <c r="U14" s="89"/>
      <c r="V14" s="89"/>
      <c r="W14" s="89"/>
      <c r="X14" s="89"/>
      <c r="Y14" s="89"/>
      <c r="Z14" s="89"/>
      <c r="AA14" s="89"/>
      <c r="AB14" s="89"/>
      <c r="AC14" s="89"/>
      <c r="AD14" s="90"/>
      <c r="AE14" s="90"/>
      <c r="AF14" s="90"/>
      <c r="AG14" s="120"/>
      <c r="AH14" s="92"/>
      <c r="AI14" s="93"/>
      <c r="AJ14" s="119"/>
    </row>
    <row r="15" spans="2:36" ht="88" customHeight="1" x14ac:dyDescent="0.35">
      <c r="B15" s="559" t="s">
        <v>439</v>
      </c>
      <c r="C15" s="553" t="s">
        <v>463</v>
      </c>
      <c r="D15" s="502">
        <v>3</v>
      </c>
      <c r="E15" s="504" t="s">
        <v>464</v>
      </c>
      <c r="F15" s="87" t="s">
        <v>465</v>
      </c>
      <c r="G15" s="87" t="s">
        <v>466</v>
      </c>
      <c r="H15" s="88" t="s">
        <v>467</v>
      </c>
      <c r="I15" s="88" t="s">
        <v>468</v>
      </c>
      <c r="J15" s="121" t="s">
        <v>469</v>
      </c>
      <c r="K15" s="88" t="s">
        <v>470</v>
      </c>
      <c r="L15" s="88" t="s">
        <v>471</v>
      </c>
      <c r="M15" s="557">
        <v>0.2</v>
      </c>
      <c r="N15" s="600">
        <f>SUM(IF(F16="X",1.5,0),IF(G16="X",1.5,0),IF(H16="X",0.4,0),IF(I16="X",0.4,0),IF(J16="X",0.4,0),IF(K16="X",0.4,0),IF(L16="X",0.4,0))</f>
        <v>0</v>
      </c>
      <c r="Q15" s="119"/>
      <c r="R15" s="89"/>
      <c r="S15" s="89"/>
      <c r="T15" s="89"/>
      <c r="U15" s="89"/>
      <c r="V15" s="89"/>
      <c r="W15" s="89"/>
      <c r="X15" s="89"/>
      <c r="Y15" s="89"/>
      <c r="Z15" s="89"/>
      <c r="AA15" s="89"/>
      <c r="AB15" s="89"/>
      <c r="AC15" s="89"/>
      <c r="AD15" s="90"/>
      <c r="AE15" s="90"/>
      <c r="AF15" s="90"/>
      <c r="AG15" s="120"/>
      <c r="AH15" s="92"/>
      <c r="AI15" s="93"/>
      <c r="AJ15" s="119"/>
    </row>
    <row r="16" spans="2:36" x14ac:dyDescent="0.35">
      <c r="B16" s="559"/>
      <c r="C16" s="554"/>
      <c r="D16" s="503"/>
      <c r="E16" s="505"/>
      <c r="F16" s="117"/>
      <c r="G16" s="117"/>
      <c r="H16" s="117"/>
      <c r="I16" s="117"/>
      <c r="J16" s="117"/>
      <c r="K16" s="117"/>
      <c r="L16" s="117"/>
      <c r="M16" s="558"/>
      <c r="N16" s="601"/>
      <c r="R16" s="4"/>
      <c r="S16" s="4"/>
      <c r="T16" s="4"/>
      <c r="U16" s="4"/>
      <c r="V16" s="4"/>
      <c r="W16" s="4"/>
      <c r="X16" s="4"/>
      <c r="Y16" s="4"/>
      <c r="Z16" s="4"/>
      <c r="AA16" s="4"/>
      <c r="AB16" s="4"/>
      <c r="AC16" s="4"/>
      <c r="AD16" s="122"/>
      <c r="AE16" s="122"/>
      <c r="AF16" s="122"/>
      <c r="AG16" s="123"/>
      <c r="AH16" s="124"/>
      <c r="AI16" s="125"/>
    </row>
    <row r="17" spans="2:35" ht="64" customHeight="1" x14ac:dyDescent="0.35">
      <c r="B17" s="502" t="s">
        <v>436</v>
      </c>
      <c r="C17" s="553" t="s">
        <v>472</v>
      </c>
      <c r="D17" s="502">
        <v>4</v>
      </c>
      <c r="E17" s="555" t="s">
        <v>473</v>
      </c>
      <c r="F17" s="87" t="s">
        <v>474</v>
      </c>
      <c r="G17" s="87" t="s">
        <v>475</v>
      </c>
      <c r="H17" s="87" t="s">
        <v>476</v>
      </c>
      <c r="I17" s="88" t="s">
        <v>477</v>
      </c>
      <c r="J17" s="88" t="s">
        <v>478</v>
      </c>
      <c r="K17" s="88" t="s">
        <v>479</v>
      </c>
      <c r="L17" s="88" t="s">
        <v>480</v>
      </c>
      <c r="M17" s="557">
        <v>0.2</v>
      </c>
      <c r="N17" s="600">
        <f>SUM(IF(F18="X",1,0),IF(G18="X",1,0),IF(H18="X",1,0),IF(I18="X",0.5,0),IF(J18="X",0.5,0),IF(K18="X",0.5),IF(L18="X",0.5,0))</f>
        <v>0</v>
      </c>
      <c r="R17" s="4"/>
      <c r="S17" s="4"/>
      <c r="T17" s="4"/>
      <c r="U17" s="4"/>
      <c r="V17" s="4"/>
      <c r="W17" s="4"/>
      <c r="X17" s="4"/>
      <c r="Y17" s="4"/>
      <c r="Z17" s="4"/>
      <c r="AA17" s="4"/>
      <c r="AB17" s="4"/>
      <c r="AC17" s="4"/>
      <c r="AD17" s="122"/>
      <c r="AE17" s="122"/>
      <c r="AF17" s="122"/>
      <c r="AG17" s="123"/>
      <c r="AH17" s="124"/>
      <c r="AI17" s="125"/>
    </row>
    <row r="18" spans="2:35" x14ac:dyDescent="0.35">
      <c r="B18" s="503"/>
      <c r="C18" s="554"/>
      <c r="D18" s="503"/>
      <c r="E18" s="556"/>
      <c r="F18" s="108"/>
      <c r="G18" s="108"/>
      <c r="H18" s="108"/>
      <c r="I18" s="108"/>
      <c r="J18" s="108"/>
      <c r="K18" s="108"/>
      <c r="L18" s="108"/>
      <c r="M18" s="558"/>
      <c r="N18" s="601"/>
      <c r="R18" s="4"/>
      <c r="S18" s="4"/>
      <c r="T18" s="4"/>
      <c r="U18" s="4"/>
      <c r="V18" s="4"/>
      <c r="W18" s="4"/>
      <c r="X18" s="4"/>
      <c r="Y18" s="4"/>
      <c r="Z18" s="4"/>
      <c r="AA18" s="4"/>
      <c r="AB18" s="4"/>
      <c r="AC18" s="4"/>
      <c r="AD18" s="122"/>
      <c r="AE18" s="122"/>
      <c r="AF18" s="122"/>
      <c r="AG18" s="123"/>
      <c r="AH18" s="124"/>
      <c r="AI18" s="125"/>
    </row>
    <row r="19" spans="2:35" ht="61.5" customHeight="1" x14ac:dyDescent="0.35">
      <c r="B19" s="95" t="s">
        <v>442</v>
      </c>
      <c r="C19" s="126" t="s">
        <v>481</v>
      </c>
      <c r="D19" s="116">
        <v>5</v>
      </c>
      <c r="E19" s="127" t="s">
        <v>444</v>
      </c>
      <c r="F19" s="117"/>
      <c r="G19" s="580" t="s">
        <v>435</v>
      </c>
      <c r="H19" s="581"/>
      <c r="I19" s="581"/>
      <c r="J19" s="581"/>
      <c r="K19" s="581"/>
      <c r="L19" s="582"/>
      <c r="M19" s="128">
        <v>0.2</v>
      </c>
      <c r="N19" s="136">
        <f>IF(F19="Si",5,0)</f>
        <v>0</v>
      </c>
      <c r="R19" s="4"/>
      <c r="S19" s="4"/>
      <c r="T19" s="4"/>
      <c r="U19" s="4"/>
      <c r="V19" s="4"/>
      <c r="W19" s="4"/>
      <c r="X19" s="4"/>
      <c r="Y19" s="4"/>
      <c r="Z19" s="4"/>
      <c r="AA19" s="4"/>
      <c r="AB19" s="4"/>
      <c r="AC19" s="4"/>
      <c r="AD19" s="122"/>
      <c r="AE19" s="122"/>
      <c r="AF19" s="122"/>
      <c r="AG19" s="123"/>
      <c r="AH19" s="124"/>
      <c r="AI19" s="125"/>
    </row>
    <row r="20" spans="2:35" ht="23.5" customHeight="1" x14ac:dyDescent="0.35">
      <c r="B20" s="583" t="s">
        <v>482</v>
      </c>
      <c r="C20" s="584"/>
      <c r="D20" s="584"/>
      <c r="E20" s="584"/>
      <c r="F20" s="584"/>
      <c r="G20" s="584"/>
      <c r="H20" s="584"/>
      <c r="I20" s="584"/>
      <c r="J20" s="584"/>
      <c r="K20" s="584"/>
      <c r="L20" s="585"/>
      <c r="M20" s="592" t="s">
        <v>446</v>
      </c>
      <c r="N20" s="593">
        <f>SUM(M12*N12)+(M14*N14)+(M15*N15)+(M17*N17)+(M19*N19)</f>
        <v>0</v>
      </c>
    </row>
    <row r="21" spans="2:35" ht="14.5" customHeight="1" x14ac:dyDescent="0.35">
      <c r="B21" s="586"/>
      <c r="C21" s="587"/>
      <c r="D21" s="587"/>
      <c r="E21" s="587"/>
      <c r="F21" s="587"/>
      <c r="G21" s="587"/>
      <c r="H21" s="587"/>
      <c r="I21" s="587"/>
      <c r="J21" s="587"/>
      <c r="K21" s="587"/>
      <c r="L21" s="588"/>
      <c r="M21" s="592"/>
      <c r="N21" s="594"/>
      <c r="P21" s="102"/>
      <c r="Q21" s="102"/>
      <c r="R21" s="102"/>
      <c r="S21" s="102"/>
      <c r="T21" s="102"/>
      <c r="U21" s="102"/>
      <c r="V21" s="102"/>
      <c r="W21" s="102"/>
    </row>
    <row r="22" spans="2:35" ht="14.5" customHeight="1" x14ac:dyDescent="0.35">
      <c r="B22" s="586"/>
      <c r="C22" s="587"/>
      <c r="D22" s="587"/>
      <c r="E22" s="587"/>
      <c r="F22" s="587"/>
      <c r="G22" s="587"/>
      <c r="H22" s="587"/>
      <c r="I22" s="587"/>
      <c r="J22" s="587"/>
      <c r="K22" s="587"/>
      <c r="L22" s="588"/>
      <c r="M22" s="592"/>
      <c r="N22" s="594"/>
      <c r="P22" s="103"/>
      <c r="Q22" s="103"/>
      <c r="R22" s="103"/>
      <c r="S22" s="103"/>
      <c r="T22" s="103"/>
      <c r="U22" s="103"/>
      <c r="V22" s="103"/>
      <c r="W22" s="103"/>
    </row>
    <row r="23" spans="2:35" ht="14.5" customHeight="1" x14ac:dyDescent="0.35">
      <c r="B23" s="586"/>
      <c r="C23" s="587"/>
      <c r="D23" s="587"/>
      <c r="E23" s="587"/>
      <c r="F23" s="587"/>
      <c r="G23" s="587"/>
      <c r="H23" s="587"/>
      <c r="I23" s="587"/>
      <c r="J23" s="587"/>
      <c r="K23" s="587"/>
      <c r="L23" s="588"/>
      <c r="M23" s="592"/>
      <c r="N23" s="594"/>
      <c r="P23" s="104"/>
      <c r="Q23" s="104"/>
      <c r="R23" s="104"/>
      <c r="S23" s="104"/>
      <c r="T23" s="104"/>
      <c r="U23" s="104"/>
      <c r="V23" s="104"/>
      <c r="W23" s="104"/>
    </row>
    <row r="24" spans="2:35" ht="14.5" customHeight="1" x14ac:dyDescent="0.35">
      <c r="B24" s="586"/>
      <c r="C24" s="587"/>
      <c r="D24" s="587"/>
      <c r="E24" s="587"/>
      <c r="F24" s="587"/>
      <c r="G24" s="587"/>
      <c r="H24" s="587"/>
      <c r="I24" s="587"/>
      <c r="J24" s="587"/>
      <c r="K24" s="587"/>
      <c r="L24" s="588"/>
      <c r="M24" s="592"/>
      <c r="N24" s="594"/>
      <c r="P24" s="105"/>
      <c r="Q24" s="105"/>
      <c r="R24" s="105"/>
      <c r="S24" s="105"/>
      <c r="T24" s="105"/>
      <c r="U24" s="105"/>
      <c r="V24" s="105"/>
      <c r="W24" s="105"/>
    </row>
    <row r="25" spans="2:35" ht="14.5" customHeight="1" x14ac:dyDescent="0.35">
      <c r="B25" s="586"/>
      <c r="C25" s="587"/>
      <c r="D25" s="587"/>
      <c r="E25" s="587"/>
      <c r="F25" s="587"/>
      <c r="G25" s="587"/>
      <c r="H25" s="587"/>
      <c r="I25" s="587"/>
      <c r="J25" s="587"/>
      <c r="K25" s="587"/>
      <c r="L25" s="588"/>
      <c r="M25" s="592"/>
      <c r="N25" s="594"/>
    </row>
    <row r="26" spans="2:35" ht="14.5" customHeight="1" x14ac:dyDescent="0.35">
      <c r="B26" s="586"/>
      <c r="C26" s="587"/>
      <c r="D26" s="587"/>
      <c r="E26" s="587"/>
      <c r="F26" s="587"/>
      <c r="G26" s="587"/>
      <c r="H26" s="587"/>
      <c r="I26" s="587"/>
      <c r="J26" s="587"/>
      <c r="K26" s="587"/>
      <c r="L26" s="588"/>
      <c r="M26" s="592"/>
      <c r="N26" s="594"/>
    </row>
    <row r="27" spans="2:35" ht="14.5" customHeight="1" x14ac:dyDescent="0.35">
      <c r="B27" s="589"/>
      <c r="C27" s="590"/>
      <c r="D27" s="590"/>
      <c r="E27" s="590"/>
      <c r="F27" s="590"/>
      <c r="G27" s="590"/>
      <c r="H27" s="590"/>
      <c r="I27" s="590"/>
      <c r="J27" s="590"/>
      <c r="K27" s="590"/>
      <c r="L27" s="591"/>
      <c r="M27" s="592"/>
      <c r="N27" s="595"/>
    </row>
    <row r="30" spans="2:35" ht="15.5" x14ac:dyDescent="0.35">
      <c r="G30" s="596" t="s">
        <v>390</v>
      </c>
      <c r="H30" s="596"/>
      <c r="I30" s="596" t="s">
        <v>391</v>
      </c>
      <c r="J30" s="596"/>
      <c r="K30" s="596" t="s">
        <v>447</v>
      </c>
      <c r="L30" s="596"/>
      <c r="M30" s="596" t="s">
        <v>392</v>
      </c>
      <c r="N30" s="596"/>
    </row>
    <row r="31" spans="2:35" ht="64" customHeight="1" x14ac:dyDescent="0.35">
      <c r="G31" s="304" t="s">
        <v>448</v>
      </c>
      <c r="H31" s="304"/>
      <c r="I31" s="305" t="s">
        <v>62</v>
      </c>
      <c r="J31" s="305"/>
      <c r="K31" s="294" t="s">
        <v>449</v>
      </c>
      <c r="L31" s="294"/>
      <c r="M31" s="294" t="s">
        <v>63</v>
      </c>
      <c r="N31" s="294"/>
    </row>
    <row r="32" spans="2:35" ht="64" customHeight="1" x14ac:dyDescent="0.35">
      <c r="G32" s="304" t="s">
        <v>450</v>
      </c>
      <c r="H32" s="304"/>
      <c r="I32" s="311" t="s">
        <v>95</v>
      </c>
      <c r="J32" s="311"/>
      <c r="K32" s="294" t="s">
        <v>97</v>
      </c>
      <c r="L32" s="294"/>
      <c r="M32" s="294" t="s">
        <v>96</v>
      </c>
      <c r="N32" s="294"/>
    </row>
    <row r="33" spans="7:14" ht="64" customHeight="1" x14ac:dyDescent="0.35">
      <c r="G33" s="304" t="s">
        <v>451</v>
      </c>
      <c r="H33" s="304"/>
      <c r="I33" s="552" t="s">
        <v>99</v>
      </c>
      <c r="J33" s="552"/>
      <c r="K33" s="294" t="s">
        <v>101</v>
      </c>
      <c r="L33" s="294"/>
      <c r="M33" s="294" t="s">
        <v>100</v>
      </c>
      <c r="N33" s="294"/>
    </row>
  </sheetData>
  <sheetProtection algorithmName="SHA-512" hashValue="tIKBsNFLIMySVH47bs7M2zf+pQf89O4FyrWUbq6o0t0kRRjhv1/BTzokhvkoKLV7vIDc4TxMZT1t5S8dYJiwEA==" saltValue="JN3f5hUzeJzPjq6DvBwaig==" spinCount="100000" sheet="1" objects="1" scenarios="1"/>
  <mergeCells count="51">
    <mergeCell ref="D11:E11"/>
    <mergeCell ref="F11:L11"/>
    <mergeCell ref="N17:N18"/>
    <mergeCell ref="N12:N13"/>
    <mergeCell ref="G14:L14"/>
    <mergeCell ref="N15:N16"/>
    <mergeCell ref="G19:L19"/>
    <mergeCell ref="B20:L27"/>
    <mergeCell ref="M20:M27"/>
    <mergeCell ref="N20:N27"/>
    <mergeCell ref="G30:H30"/>
    <mergeCell ref="I30:J30"/>
    <mergeCell ref="K30:L30"/>
    <mergeCell ref="M30:N30"/>
    <mergeCell ref="C4:N7"/>
    <mergeCell ref="B8:C10"/>
    <mergeCell ref="D8:N8"/>
    <mergeCell ref="D9:I10"/>
    <mergeCell ref="J9:N10"/>
    <mergeCell ref="R11:X11"/>
    <mergeCell ref="Y11:Z11"/>
    <mergeCell ref="AA11:AC11"/>
    <mergeCell ref="AD11:AG11"/>
    <mergeCell ref="AH11:AI11"/>
    <mergeCell ref="B15:B16"/>
    <mergeCell ref="C15:C16"/>
    <mergeCell ref="D15:D16"/>
    <mergeCell ref="E15:E16"/>
    <mergeCell ref="M15:M16"/>
    <mergeCell ref="B12:B13"/>
    <mergeCell ref="C12:C13"/>
    <mergeCell ref="D12:D13"/>
    <mergeCell ref="E12:E13"/>
    <mergeCell ref="M12:M13"/>
    <mergeCell ref="B17:B18"/>
    <mergeCell ref="C17:C18"/>
    <mergeCell ref="D17:D18"/>
    <mergeCell ref="E17:E18"/>
    <mergeCell ref="M17:M18"/>
    <mergeCell ref="G33:H33"/>
    <mergeCell ref="I33:J33"/>
    <mergeCell ref="K33:L33"/>
    <mergeCell ref="M33:N33"/>
    <mergeCell ref="G31:H31"/>
    <mergeCell ref="I31:J31"/>
    <mergeCell ref="K31:L31"/>
    <mergeCell ref="M31:N31"/>
    <mergeCell ref="G32:H32"/>
    <mergeCell ref="I32:J32"/>
    <mergeCell ref="K32:L32"/>
    <mergeCell ref="M32:N32"/>
  </mergeCells>
  <conditionalFormatting sqref="N20">
    <cfRule type="cellIs" dxfId="81" priority="2" operator="between">
      <formula>4</formula>
      <formula>5</formula>
    </cfRule>
    <cfRule type="cellIs" dxfId="80" priority="3" operator="between">
      <formula>3</formula>
      <formula>3.99</formula>
    </cfRule>
    <cfRule type="cellIs" dxfId="79" priority="4" operator="between">
      <formula>0</formula>
      <formula>2.99</formula>
    </cfRule>
  </conditionalFormatting>
  <conditionalFormatting sqref="N20:N27">
    <cfRule type="cellIs" dxfId="78" priority="1" operator="between">
      <formula>0</formula>
      <formula>0</formula>
    </cfRule>
  </conditionalFormatting>
  <dataValidations count="1">
    <dataValidation type="list" allowBlank="1" showInputMessage="1" showErrorMessage="1" sqref="F19 F14" xr:uid="{00000000-0002-0000-0800-000000000000}">
      <formula1>$Y$12:$Z$12</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EBDBAC41E5ED4FA7C1A913B18F9B90" ma:contentTypeVersion="16" ma:contentTypeDescription="Crear nuevo documento." ma:contentTypeScope="" ma:versionID="5d391e2ed47e5ddb5fdbffddb3fe7974">
  <xsd:schema xmlns:xsd="http://www.w3.org/2001/XMLSchema" xmlns:xs="http://www.w3.org/2001/XMLSchema" xmlns:p="http://schemas.microsoft.com/office/2006/metadata/properties" xmlns:ns2="c7af4dc0-d300-4bbc-a4a7-2df5b7b540a9" xmlns:ns3="0266703a-caa2-4b94-8c05-a7e81cf34274" targetNamespace="http://schemas.microsoft.com/office/2006/metadata/properties" ma:root="true" ma:fieldsID="d7f268ff7e9b3d1e7f437c8ba2dcc7b1" ns2:_="" ns3:_="">
    <xsd:import namespace="c7af4dc0-d300-4bbc-a4a7-2df5b7b540a9"/>
    <xsd:import namespace="0266703a-caa2-4b94-8c05-a7e81cf34274"/>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f4dc0-d300-4bbc-a4a7-2df5b7b54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66703a-caa2-4b94-8c05-a7e81cf34274"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16c3fe1a-0ddd-4d10-bc7a-074b0a289148}" ma:internalName="TaxCatchAll" ma:showField="CatchAllData" ma:web="0266703a-caa2-4b94-8c05-a7e81cf34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4B388-9D72-4FC8-BF1C-CBC7459DB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f4dc0-d300-4bbc-a4a7-2df5b7b540a9"/>
    <ds:schemaRef ds:uri="0266703a-caa2-4b94-8c05-a7e81cf34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0E9E46-246F-4254-B544-EA61B2DB95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Índice</vt:lpstr>
      <vt:lpstr>Introducción</vt:lpstr>
      <vt:lpstr>Información Cliente</vt:lpstr>
      <vt:lpstr>Índice de Capacidad EbA</vt:lpstr>
      <vt:lpstr>Medidas (MEbA)</vt:lpstr>
      <vt:lpstr>Medidas EbA</vt:lpstr>
      <vt:lpstr>Resultado EbA</vt:lpstr>
      <vt:lpstr>Abonos Orgánicos</vt:lpstr>
      <vt:lpstr>Agricultura Orgánica</vt:lpstr>
      <vt:lpstr>Apicultura</vt:lpstr>
      <vt:lpstr>Biodigestor</vt:lpstr>
      <vt:lpstr>Banco de Semillas</vt:lpstr>
      <vt:lpstr>Barrera Rompe-Vientos</vt:lpstr>
      <vt:lpstr>Deshidratadores Solares</vt:lpstr>
      <vt:lpstr>Diversificación de Cultivos</vt:lpstr>
      <vt:lpstr>Ecoturismo</vt:lpstr>
      <vt:lpstr>Estufas Eficientes</vt:lpstr>
      <vt:lpstr>Hidroponía Solar</vt:lpstr>
      <vt:lpstr>Huertas Familiares</vt:lpstr>
      <vt:lpstr>Invernadero</vt:lpstr>
      <vt:lpstr>Lombricomposta</vt:lpstr>
      <vt:lpstr>Manejo Integrado de Nutrientes</vt:lpstr>
      <vt:lpstr>Manejo Integrado de Plagas</vt:lpstr>
      <vt:lpstr>Piscicultura</vt:lpstr>
      <vt:lpstr>Presa Filtrante</vt:lpstr>
      <vt:lpstr>Reservorio Agua Lluvia</vt:lpstr>
      <vt:lpstr>Riego Eficiente</vt:lpstr>
      <vt:lpstr>Rotación de Cultivos</vt:lpstr>
      <vt:lpstr>Sistema Silvoagricola</vt:lpstr>
      <vt:lpstr>Sistema Silvopastoril</vt:lpstr>
      <vt:lpstr>Sombra Natural</vt:lpstr>
      <vt:lpstr>Terrazas Agricolas</vt:lpstr>
      <vt:lpstr>Vivero Mixto</vt:lpstr>
      <vt:lpstr>Zanjas Bordo</vt:lpstr>
      <vt:lpstr>Otras medidas EbA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Ángela María Rojas Sánchez</dc:creator>
  <cp:lastModifiedBy>Cindy Sofía Benedetti Henao</cp:lastModifiedBy>
  <cp:revision/>
  <dcterms:created xsi:type="dcterms:W3CDTF">2022-02-16T20:30:15Z</dcterms:created>
  <dcterms:modified xsi:type="dcterms:W3CDTF">2023-10-12T17:25:33Z</dcterms:modified>
</cp:coreProperties>
</file>